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21\"/>
    </mc:Choice>
  </mc:AlternateContent>
  <bookViews>
    <workbookView xWindow="0" yWindow="0" windowWidth="27165" windowHeight="1416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F33" i="5" l="1"/>
  <c r="N33" i="5"/>
  <c r="G33" i="5"/>
  <c r="O33" i="5"/>
  <c r="H33" i="5"/>
  <c r="P33" i="5"/>
  <c r="I33" i="5"/>
  <c r="R33" i="5"/>
  <c r="K33" i="5"/>
  <c r="Q33" i="5"/>
  <c r="S33" i="5"/>
  <c r="J33" i="5"/>
  <c r="C33" i="5"/>
  <c r="L33" i="5"/>
  <c r="E33" i="5"/>
  <c r="M33" i="5"/>
  <c r="D33" i="5"/>
  <c r="C33" i="6"/>
  <c r="K33" i="6"/>
  <c r="S33" i="6"/>
  <c r="P33" i="6"/>
  <c r="D33" i="6"/>
  <c r="L33" i="6"/>
  <c r="I33" i="6"/>
  <c r="E33" i="6"/>
  <c r="M33" i="6"/>
  <c r="F33" i="6"/>
  <c r="N33" i="6"/>
  <c r="G33" i="6"/>
  <c r="O33" i="6"/>
  <c r="H33" i="6"/>
  <c r="Q33" i="6"/>
  <c r="J33" i="6"/>
  <c r="R33" i="6"/>
  <c r="I30" i="5"/>
  <c r="Q30" i="5"/>
  <c r="N30" i="5"/>
  <c r="O30" i="5"/>
  <c r="J30" i="5"/>
  <c r="R30" i="5"/>
  <c r="C30" i="5"/>
  <c r="K30" i="5"/>
  <c r="S30" i="5"/>
  <c r="G30" i="5"/>
  <c r="D30" i="5"/>
  <c r="L30" i="5"/>
  <c r="F30" i="5"/>
  <c r="E30" i="5"/>
  <c r="M30" i="5"/>
  <c r="H30" i="5"/>
  <c r="P30" i="5"/>
  <c r="E34" i="5"/>
  <c r="M34" i="5"/>
  <c r="I34" i="5"/>
  <c r="R34" i="5"/>
  <c r="S34" i="5"/>
  <c r="F34" i="5"/>
  <c r="N34" i="5"/>
  <c r="Q34" i="5"/>
  <c r="J34" i="5"/>
  <c r="G34" i="5"/>
  <c r="O34" i="5"/>
  <c r="P34" i="5"/>
  <c r="K34" i="5"/>
  <c r="H34" i="5"/>
  <c r="C34" i="5"/>
  <c r="D34" i="5"/>
  <c r="L34" i="5"/>
  <c r="F30" i="6"/>
  <c r="N30" i="6"/>
  <c r="G30" i="6"/>
  <c r="O30" i="6"/>
  <c r="H30" i="6"/>
  <c r="P30" i="6"/>
  <c r="I30" i="6"/>
  <c r="Q30" i="6"/>
  <c r="J30" i="6"/>
  <c r="R30" i="6"/>
  <c r="C30" i="6"/>
  <c r="K30" i="6"/>
  <c r="S30" i="6"/>
  <c r="D30" i="6"/>
  <c r="L30" i="6"/>
  <c r="E30" i="6"/>
  <c r="M30" i="6"/>
  <c r="J34" i="6"/>
  <c r="R34" i="6"/>
  <c r="H34" i="6"/>
  <c r="C34" i="6"/>
  <c r="K34" i="6"/>
  <c r="S34" i="6"/>
  <c r="N34" i="6"/>
  <c r="D34" i="6"/>
  <c r="L34" i="6"/>
  <c r="P34" i="6"/>
  <c r="E34" i="6"/>
  <c r="M34" i="6"/>
  <c r="F34" i="6"/>
  <c r="G34" i="6"/>
  <c r="O34" i="6"/>
  <c r="I34" i="6"/>
  <c r="Q34" i="6"/>
  <c r="G32" i="5"/>
  <c r="O32" i="5"/>
  <c r="L32" i="5"/>
  <c r="M32" i="5"/>
  <c r="H32" i="5"/>
  <c r="P32" i="5"/>
  <c r="E32" i="5"/>
  <c r="I32" i="5"/>
  <c r="Q32" i="5"/>
  <c r="D32" i="5"/>
  <c r="J32" i="5"/>
  <c r="R32" i="5"/>
  <c r="C32" i="5"/>
  <c r="K32" i="5"/>
  <c r="S32" i="5"/>
  <c r="F32" i="5"/>
  <c r="N32" i="5"/>
  <c r="D32" i="6"/>
  <c r="L32" i="6"/>
  <c r="H32" i="6"/>
  <c r="E32" i="6"/>
  <c r="M32" i="6"/>
  <c r="F32" i="6"/>
  <c r="N32" i="6"/>
  <c r="P32" i="6"/>
  <c r="G32" i="6"/>
  <c r="O32" i="6"/>
  <c r="J32" i="6"/>
  <c r="I32" i="6"/>
  <c r="Q32" i="6"/>
  <c r="R32" i="6"/>
  <c r="C32" i="6"/>
  <c r="K32" i="6"/>
  <c r="S32" i="6"/>
  <c r="H31" i="5"/>
  <c r="P31" i="5"/>
  <c r="I31" i="5"/>
  <c r="Q31" i="5"/>
  <c r="E31" i="5"/>
  <c r="J31" i="5"/>
  <c r="R31" i="5"/>
  <c r="C31" i="5"/>
  <c r="K31" i="5"/>
  <c r="S31" i="5"/>
  <c r="N31" i="5"/>
  <c r="D31" i="5"/>
  <c r="L31" i="5"/>
  <c r="M31" i="5"/>
  <c r="F31" i="5"/>
  <c r="G31" i="5"/>
  <c r="O31" i="5"/>
  <c r="E31" i="6"/>
  <c r="M31" i="6"/>
  <c r="F31" i="6"/>
  <c r="N31" i="6"/>
  <c r="Q31" i="6"/>
  <c r="G31" i="6"/>
  <c r="O31" i="6"/>
  <c r="H31" i="6"/>
  <c r="P31" i="6"/>
  <c r="I31" i="6"/>
  <c r="K31" i="6"/>
  <c r="J31" i="6"/>
  <c r="R31" i="6"/>
  <c r="C31" i="6"/>
  <c r="D31" i="6"/>
  <c r="L31" i="6"/>
  <c r="S31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<sst xmlns="http://schemas.openxmlformats.org/spreadsheetml/2006/main" count="155" uniqueCount="56">
  <si>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</si>
  <si>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</si>
  <si>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</si>
  <si>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</si>
  <si>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</si>
  <si>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</si>
  <si>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</si>
  <si>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</si>
  <si>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</si>
  <si>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</si>
  <si>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</si>
  <si>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</si>
  <si>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</si>
  <si>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</si>
  <si>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</si>
  <si>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</si>
  <si>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</si>
  <si>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</si>
  <si>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</si>
  <si>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</si>
  <si>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</si>
  <si>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</si>
  <si>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</si>
  <si>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</si>
  <si>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</si>
  <si>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</si>
  <si>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</si>
  <si>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</si>
  <si>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</si>
  <si>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</si>
  <si>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</si>
  <si>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</si>
  <si>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</si>
  <si>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</si>
  <si>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</si>
  <si>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</si>
  <si>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</si>
  <si>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</si>
  <si>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</si>
  <si>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</si>
  <si>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</si>
  <si>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</si>
  <si>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</si>
  <si>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</si>
  <si>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</si>
  <si>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</si>
  <si>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</si>
  <si>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</si>
  <si>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</si>
  <si>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</si>
  <si>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</si>
  <si>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</si>
  <si>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</si>
  <si>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</si>
  <si>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ILEX</t>
  </si>
  <si>
    <t>VD21 - Amont Pierre à Granfer, rive gauche de la Serine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</si>
</sst>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D13" sqref="D13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55</v>
      </c>
    </row>
    <row r="4" spans="1:19" x14ac:dyDescent="0.25">
      <c r="A4" s="13" t="s">
        <v>7</v>
      </c>
      <c r="B4" s="29">
        <v>40197</v>
      </c>
    </row>
    <row r="5" spans="1:19" x14ac:dyDescent="0.25">
      <c r="A5" s="13" t="s">
        <v>8</v>
      </c>
      <c r="B5" s="10" t="s">
        <v>54</v>
      </c>
    </row>
    <row r="6" spans="1:19" x14ac:dyDescent="0.25">
      <c r="A6" s="13" t="s">
        <v>9</v>
      </c>
      <c r="B6" s="6">
        <v>1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/>
      <c r="D11" s="8"/>
      <c r="E11" s="8"/>
      <c r="F11" s="8"/>
      <c r="G11" s="8"/>
      <c r="H11" s="8"/>
      <c r="I11" s="8">
        <v>19</v>
      </c>
      <c r="J11" s="8">
        <v>8</v>
      </c>
      <c r="K11" s="8">
        <v>1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0.28999999999999998</v>
      </c>
      <c r="C12" s="8"/>
      <c r="D12" s="8"/>
      <c r="E12" s="8"/>
      <c r="F12" s="8"/>
      <c r="G12" s="8"/>
      <c r="H12" s="8"/>
      <c r="I12" s="8">
        <v>16</v>
      </c>
      <c r="J12" s="8">
        <v>8</v>
      </c>
      <c r="K12" s="8">
        <v>1</v>
      </c>
      <c r="L12" s="8"/>
      <c r="M12" s="8"/>
      <c r="N12" s="8"/>
      <c r="O12" s="8"/>
      <c r="P12" s="8">
        <v>2</v>
      </c>
      <c r="Q12" s="8"/>
      <c r="R12" s="8"/>
      <c r="S12" s="8">
        <v>2</v>
      </c>
    </row>
    <row r="13" spans="1:19" x14ac:dyDescent="0.25">
      <c r="A13" s="8">
        <v>26</v>
      </c>
      <c r="B13" s="8">
        <v>0.46</v>
      </c>
      <c r="C13" s="8"/>
      <c r="D13" s="8"/>
      <c r="E13" s="8"/>
      <c r="F13" s="8">
        <v>1</v>
      </c>
      <c r="G13" s="8"/>
      <c r="H13" s="8"/>
      <c r="I13" s="8">
        <v>38</v>
      </c>
      <c r="J13" s="8">
        <v>10</v>
      </c>
      <c r="K13" s="8">
        <v>1</v>
      </c>
      <c r="L13" s="8"/>
      <c r="M13" s="8"/>
      <c r="N13" s="8"/>
      <c r="O13" s="8"/>
      <c r="P13" s="8"/>
      <c r="Q13" s="8"/>
      <c r="R13" s="8"/>
      <c r="S13" s="8">
        <v>4</v>
      </c>
    </row>
    <row r="14" spans="1:19" x14ac:dyDescent="0.25">
      <c r="A14" s="8">
        <v>30</v>
      </c>
      <c r="B14" s="8">
        <v>0.67</v>
      </c>
      <c r="C14" s="8"/>
      <c r="D14" s="8"/>
      <c r="E14" s="8"/>
      <c r="F14" s="8"/>
      <c r="G14" s="8"/>
      <c r="H14" s="8"/>
      <c r="I14" s="8">
        <v>22</v>
      </c>
      <c r="J14" s="8">
        <v>5</v>
      </c>
      <c r="K14" s="8">
        <v>1</v>
      </c>
      <c r="L14" s="8"/>
      <c r="M14" s="8"/>
      <c r="N14" s="8"/>
      <c r="O14" s="8"/>
      <c r="P14" s="8"/>
      <c r="Q14" s="8"/>
      <c r="R14" s="8"/>
      <c r="S14" s="8">
        <v>2</v>
      </c>
    </row>
    <row r="15" spans="1:19" x14ac:dyDescent="0.25">
      <c r="A15" s="8">
        <v>34</v>
      </c>
      <c r="B15" s="8">
        <v>0.92</v>
      </c>
      <c r="C15" s="8"/>
      <c r="D15" s="8"/>
      <c r="E15" s="8"/>
      <c r="F15" s="8">
        <v>1</v>
      </c>
      <c r="G15" s="8"/>
      <c r="H15" s="8"/>
      <c r="I15" s="8">
        <v>26</v>
      </c>
      <c r="J15" s="8">
        <v>9</v>
      </c>
      <c r="K15" s="8">
        <v>1</v>
      </c>
      <c r="L15" s="8"/>
      <c r="M15" s="8"/>
      <c r="N15" s="8"/>
      <c r="O15" s="8"/>
      <c r="P15" s="8">
        <v>3</v>
      </c>
      <c r="Q15" s="8"/>
      <c r="R15" s="8"/>
      <c r="S15" s="8">
        <v>1</v>
      </c>
    </row>
    <row r="16" spans="1:19" x14ac:dyDescent="0.25">
      <c r="A16" s="8">
        <v>38</v>
      </c>
      <c r="B16" s="8">
        <v>1.21</v>
      </c>
      <c r="C16" s="8"/>
      <c r="D16" s="8"/>
      <c r="E16" s="8"/>
      <c r="F16" s="8">
        <v>1</v>
      </c>
      <c r="G16" s="8"/>
      <c r="H16" s="8"/>
      <c r="I16" s="8">
        <v>25</v>
      </c>
      <c r="J16" s="8">
        <v>5</v>
      </c>
      <c r="K16" s="8">
        <v>1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/>
      <c r="D17" s="8"/>
      <c r="E17" s="8"/>
      <c r="F17" s="8"/>
      <c r="G17" s="8"/>
      <c r="H17" s="8"/>
      <c r="I17" s="8">
        <v>21</v>
      </c>
      <c r="J17" s="8">
        <v>6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>
        <v>1</v>
      </c>
      <c r="D18" s="8"/>
      <c r="E18" s="8"/>
      <c r="F18" s="8"/>
      <c r="G18" s="8"/>
      <c r="H18" s="8"/>
      <c r="I18" s="8">
        <v>19</v>
      </c>
      <c r="J18" s="8">
        <v>5</v>
      </c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/>
      <c r="D19" s="8"/>
      <c r="E19" s="8"/>
      <c r="F19" s="8"/>
      <c r="G19" s="8"/>
      <c r="H19" s="8"/>
      <c r="I19" s="8">
        <v>11</v>
      </c>
      <c r="J19" s="8">
        <v>4</v>
      </c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/>
      <c r="D20" s="8"/>
      <c r="E20" s="8"/>
      <c r="F20" s="8"/>
      <c r="G20" s="8"/>
      <c r="H20" s="8"/>
      <c r="I20" s="8">
        <v>14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/>
      <c r="D21" s="8"/>
      <c r="E21" s="8"/>
      <c r="F21" s="8"/>
      <c r="G21" s="8"/>
      <c r="H21" s="8"/>
      <c r="I21" s="8">
        <v>8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/>
      <c r="D22" s="8"/>
      <c r="E22" s="8"/>
      <c r="F22" s="8"/>
      <c r="G22" s="8"/>
      <c r="H22" s="8"/>
      <c r="I22" s="8"/>
      <c r="J22" s="8">
        <v>1</v>
      </c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>
        <v>1</v>
      </c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1</v>
      </c>
      <c r="D54" s="12">
        <f t="shared" ref="D54:S54" si="0">SUM(D9:D51)</f>
        <v>0</v>
      </c>
      <c r="E54" s="12">
        <f t="shared" si="0"/>
        <v>0</v>
      </c>
      <c r="F54" s="12">
        <f t="shared" ref="F54:G54" si="1">SUM(F9:F51)</f>
        <v>3</v>
      </c>
      <c r="G54" s="12">
        <f t="shared" si="1"/>
        <v>0</v>
      </c>
      <c r="H54" s="12">
        <f t="shared" si="0"/>
        <v>0</v>
      </c>
      <c r="I54" s="12">
        <f t="shared" si="0"/>
        <v>220</v>
      </c>
      <c r="J54" s="12">
        <f t="shared" si="0"/>
        <v>61</v>
      </c>
      <c r="K54" s="12">
        <f t="shared" si="0"/>
        <v>6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5</v>
      </c>
      <c r="Q54" s="12">
        <f t="shared" si="2"/>
        <v>0</v>
      </c>
      <c r="R54" s="12">
        <f t="shared" si="0"/>
        <v>0</v>
      </c>
      <c r="S54" s="12">
        <f t="shared" si="0"/>
        <v>9</v>
      </c>
      <c r="T54" s="13">
        <f>SUM(C54:S54)</f>
        <v>305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</v>
      </c>
      <c r="D55" s="20">
        <f t="shared" ref="D55:S55" si="3">ROUND(D54/$B$6, 1)</f>
        <v>0</v>
      </c>
      <c r="E55" s="20">
        <f t="shared" si="3"/>
        <v>0</v>
      </c>
      <c r="F55" s="20">
        <f t="shared" si="3"/>
        <v>3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220</v>
      </c>
      <c r="J55" s="20">
        <f t="shared" si="3"/>
        <v>61</v>
      </c>
      <c r="K55" s="20">
        <f t="shared" si="3"/>
        <v>6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5</v>
      </c>
      <c r="Q55" s="20">
        <f t="shared" si="5"/>
        <v>0</v>
      </c>
      <c r="R55" s="20">
        <f t="shared" si="3"/>
        <v>0</v>
      </c>
      <c r="S55" s="20">
        <f t="shared" si="3"/>
        <v>9</v>
      </c>
      <c r="T55" s="21">
        <f>ROUND(SUM(C55:S55),0)</f>
        <v>305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0.17</v>
      </c>
      <c r="D56" s="22">
        <f>ROUND('Calcul surface terriere'!D53, 2)</f>
        <v>0</v>
      </c>
      <c r="E56" s="22">
        <f>ROUND('Calcul surface terriere'!E53, 2)</f>
        <v>0</v>
      </c>
      <c r="F56" s="22">
        <f>ROUND('Calcul surface terriere'!F53, 2)</f>
        <v>0.26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23.84</v>
      </c>
      <c r="J56" s="22">
        <f>ROUND('Calcul surface terriere'!J53, 2)</f>
        <v>5.53</v>
      </c>
      <c r="K56" s="22">
        <f>ROUND('Calcul surface terriere'!K53, 2)</f>
        <v>0.39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0.35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0.52</v>
      </c>
      <c r="T56" s="23">
        <f>ROUND('Calcul surface terriere'!T53,1)</f>
        <v>31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0.17</v>
      </c>
      <c r="D57" s="22">
        <f>ROUND('Calcul surface terriere'!D54, 2)</f>
        <v>0</v>
      </c>
      <c r="E57" s="22">
        <f>ROUND('Calcul surface terriere'!E54, 2)</f>
        <v>0</v>
      </c>
      <c r="F57" s="22">
        <f>ROUND('Calcul surface terriere'!F54, 2)</f>
        <v>0.26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23.84</v>
      </c>
      <c r="J57" s="22">
        <f>ROUND('Calcul surface terriere'!J54, 2)</f>
        <v>5.53</v>
      </c>
      <c r="K57" s="22">
        <f>ROUND('Calcul surface terriere'!K54, 2)</f>
        <v>0.39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0.35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0.52</v>
      </c>
      <c r="T57" s="23">
        <f>ROUND('Calcul surface terriere'!T54, 1)</f>
        <v>31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1</v>
      </c>
      <c r="D58" s="24">
        <f>ROUND(100 * 'Calcul surface terriere'!D55,0)</f>
        <v>0</v>
      </c>
      <c r="E58" s="24">
        <f>ROUND(100 * 'Calcul surface terriere'!E55,0)</f>
        <v>0</v>
      </c>
      <c r="F58" s="24">
        <f>ROUND(100 * 'Calcul surface terriere'!F55,0)</f>
        <v>1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77</v>
      </c>
      <c r="J58" s="24">
        <f>ROUND(100 * 'Calcul surface terriere'!J55,0)</f>
        <v>18</v>
      </c>
      <c r="K58" s="24">
        <f>ROUND(100 * 'Calcul surface terriere'!K55,0)</f>
        <v>1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1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2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1.9</v>
      </c>
      <c r="D59" s="26">
        <f>ROUND('Calcul volume sur pied'!D53, 1)</f>
        <v>0</v>
      </c>
      <c r="E59" s="26">
        <f>ROUND('Calcul volume sur pied'!E53, 1)</f>
        <v>0</v>
      </c>
      <c r="F59" s="26">
        <f>ROUND('Calcul volume sur pied'!F53, 1)</f>
        <v>2.6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260.60000000000002</v>
      </c>
      <c r="J59" s="26">
        <f>ROUND('Calcul volume sur pied'!J53, 1)</f>
        <v>58.3</v>
      </c>
      <c r="K59" s="26">
        <f>ROUND('Calcul volume sur pied'!K53, 1)</f>
        <v>3.7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3.3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4.7</v>
      </c>
      <c r="T59" s="27">
        <f>ROUND('Calcul volume sur pied'!T53, 0)</f>
        <v>335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1.9</v>
      </c>
      <c r="D60" s="26">
        <f>ROUND('Calcul volume sur pied'!D54, 1)</f>
        <v>0</v>
      </c>
      <c r="E60" s="26">
        <f>ROUND('Calcul volume sur pied'!E54, 1)</f>
        <v>0</v>
      </c>
      <c r="F60" s="26">
        <f>ROUND('Calcul volume sur pied'!F54, 1)</f>
        <v>2.6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260.60000000000002</v>
      </c>
      <c r="J60" s="26">
        <f>ROUND('Calcul volume sur pied'!J54, 1)</f>
        <v>58.3</v>
      </c>
      <c r="K60" s="26">
        <f>ROUND('Calcul volume sur pied'!K54, 1)</f>
        <v>3.7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3.3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4.7</v>
      </c>
      <c r="T60" s="27">
        <f>ROUND('Calcul volume sur pied'!T54, 0)</f>
        <v>335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1</v>
      </c>
      <c r="D61" s="24">
        <f>ROUND(100 * 'Calcul volume sur pied'!D55, 0)</f>
        <v>0</v>
      </c>
      <c r="E61" s="24">
        <f>ROUND(100 * 'Calcul volume sur pied'!E55, 0)</f>
        <v>0</v>
      </c>
      <c r="F61" s="24">
        <f>ROUND(100 * 'Calcul volume sur pied'!F55, 0)</f>
        <v>1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78</v>
      </c>
      <c r="J61" s="24">
        <f>ROUND(100 * 'Calcul volume sur pied'!J55, 0)</f>
        <v>17</v>
      </c>
      <c r="K61" s="24">
        <f>ROUND(100 * 'Calcul volume sur pied'!K55, 0)</f>
        <v>1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1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1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0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19</v>
      </c>
      <c r="J11" s="8">
        <f>'Protocole Inventaire'!J11/$B$6</f>
        <v>8</v>
      </c>
      <c r="K11" s="8">
        <f>'Protocole Inventaire'!K11/$B$6</f>
        <v>1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0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16</v>
      </c>
      <c r="J12" s="8">
        <f>'Protocole Inventaire'!J12/$B$6</f>
        <v>8</v>
      </c>
      <c r="K12" s="8">
        <f>'Protocole Inventaire'!K12/$B$6</f>
        <v>1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2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2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0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1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38</v>
      </c>
      <c r="J13" s="8">
        <f>'Protocole Inventaire'!J13/$B$6</f>
        <v>10</v>
      </c>
      <c r="K13" s="8">
        <f>'Protocole Inventaire'!K13/$B$6</f>
        <v>1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4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22</v>
      </c>
      <c r="J14" s="8">
        <f>'Protocole Inventaire'!J14/$B$6</f>
        <v>5</v>
      </c>
      <c r="K14" s="8">
        <f>'Protocole Inventaire'!K14/$B$6</f>
        <v>1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2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0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1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26</v>
      </c>
      <c r="J15" s="8">
        <f>'Protocole Inventaire'!J15/$B$6</f>
        <v>9</v>
      </c>
      <c r="K15" s="8">
        <f>'Protocole Inventaire'!K15/$B$6</f>
        <v>1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3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1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1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25</v>
      </c>
      <c r="J16" s="8">
        <f>'Protocole Inventaire'!J16/$B$6</f>
        <v>5</v>
      </c>
      <c r="K16" s="8">
        <f>'Protocole Inventaire'!K16/$B$6</f>
        <v>1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21</v>
      </c>
      <c r="J17" s="8">
        <f>'Protocole Inventaire'!J17/$B$6</f>
        <v>6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1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19</v>
      </c>
      <c r="J18" s="8">
        <f>'Protocole Inventaire'!J18/$B$6</f>
        <v>5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11</v>
      </c>
      <c r="J19" s="8">
        <f>'Protocole Inventaire'!J19/$B$6</f>
        <v>4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14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8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1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1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0.48349110938746909</v>
      </c>
      <c r="J11" s="8">
        <f>'Protocole Inventaire'!J11*($A11/200)^2*PI()</f>
        <v>0.20357520395261858</v>
      </c>
      <c r="K11" s="8">
        <f>'Protocole Inventaire'!K11*($A11/200)^2*PI()</f>
        <v>2.5446900494077322E-2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0.60821233773498395</v>
      </c>
      <c r="J12" s="8">
        <f>'Protocole Inventaire'!J12*($A12/200)^2*PI()</f>
        <v>0.30410616886749198</v>
      </c>
      <c r="K12" s="8">
        <f>'Protocole Inventaire'!K12*($A12/200)^2*PI()</f>
        <v>3.8013271108436497E-2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7.6026542216872994E-2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7.6026542216872994E-2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5.3092915845667513E-2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2.0175308021353655</v>
      </c>
      <c r="J13" s="8">
        <f>'Protocole Inventaire'!J13*($A13/200)^2*PI()</f>
        <v>0.5309291584566751</v>
      </c>
      <c r="K13" s="8">
        <f>'Protocole Inventaire'!K13*($A13/200)^2*PI()</f>
        <v>5.3092915845667513E-2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0.21237166338267005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1.5550883635269477</v>
      </c>
      <c r="J14" s="8">
        <f>'Protocole Inventaire'!J14*($A14/200)^2*PI()</f>
        <v>0.35342917352885167</v>
      </c>
      <c r="K14" s="8">
        <f>'Protocole Inventaire'!K14*($A14/200)^2*PI()</f>
        <v>7.0685834705770348E-2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0.1413716694115407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9.0792027688745044E-2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2.3605927199073711</v>
      </c>
      <c r="J15" s="8">
        <f>'Protocole Inventaire'!J15*($A15/200)^2*PI()</f>
        <v>0.8171282491987053</v>
      </c>
      <c r="K15" s="8">
        <f>'Protocole Inventaire'!K15*($A15/200)^2*PI()</f>
        <v>9.0792027688745044E-2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0.27237608306623512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9.0792027688745044E-2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0.11341149479459153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2.8352873698647882</v>
      </c>
      <c r="J16" s="8">
        <f>'Protocole Inventaire'!J16*($A16/200)^2*PI()</f>
        <v>0.56705747397295769</v>
      </c>
      <c r="K16" s="8">
        <f>'Protocole Inventaire'!K16*($A16/200)^2*PI()</f>
        <v>0.11341149479459153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2.9094289564895068</v>
      </c>
      <c r="J17" s="8">
        <f>'Protocole Inventaire'!J17*($A17/200)^2*PI()</f>
        <v>0.83126541613985905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0.16619025137490007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3.1576147761231015</v>
      </c>
      <c r="J18" s="8">
        <f>'Protocole Inventaire'!J18*($A18/200)^2*PI()</f>
        <v>0.83095125687450033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2.1598449493429825</v>
      </c>
      <c r="J19" s="8">
        <f>'Protocole Inventaire'!J19*($A19/200)^2*PI()</f>
        <v>0.78539816339744828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3.2063094622537434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2.1136635373352126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0.30190705400997914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0.43008403427644265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0.16619025137490007</v>
      </c>
      <c r="D53">
        <f t="shared" ref="D53:S53" si="0">SUM(D9:D51)</f>
        <v>0</v>
      </c>
      <c r="E53">
        <f t="shared" si="0"/>
        <v>0</v>
      </c>
      <c r="F53">
        <f t="shared" si="0"/>
        <v>0.25729643832900406</v>
      </c>
      <c r="G53">
        <f t="shared" si="0"/>
        <v>0</v>
      </c>
      <c r="H53">
        <f t="shared" si="0"/>
        <v>0</v>
      </c>
      <c r="I53">
        <f t="shared" si="0"/>
        <v>23.837148418377915</v>
      </c>
      <c r="J53">
        <f t="shared" si="0"/>
        <v>5.5257473183990884</v>
      </c>
      <c r="K53">
        <f t="shared" si="0"/>
        <v>0.39144244463728828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0.34840262528310811</v>
      </c>
      <c r="Q53">
        <f t="shared" si="0"/>
        <v>0</v>
      </c>
      <c r="R53">
        <f t="shared" si="0"/>
        <v>0</v>
      </c>
      <c r="S53">
        <f t="shared" si="0"/>
        <v>0.52056190269982883</v>
      </c>
      <c r="T53">
        <f>SUM(C53:S53)</f>
        <v>31.046789399101129</v>
      </c>
    </row>
    <row r="54" spans="1:20" x14ac:dyDescent="0.25">
      <c r="A54" t="s">
        <v>49</v>
      </c>
      <c r="B54" t="s">
        <v>30</v>
      </c>
      <c r="C54">
        <f>C53/$B$6</f>
        <v>0.16619025137490007</v>
      </c>
      <c r="D54">
        <f t="shared" ref="D54:S54" si="1">D53/$B$6</f>
        <v>0</v>
      </c>
      <c r="E54">
        <f t="shared" si="1"/>
        <v>0</v>
      </c>
      <c r="F54">
        <f t="shared" si="1"/>
        <v>0.25729643832900406</v>
      </c>
      <c r="G54">
        <f t="shared" si="1"/>
        <v>0</v>
      </c>
      <c r="H54">
        <f t="shared" si="1"/>
        <v>0</v>
      </c>
      <c r="I54">
        <f t="shared" si="1"/>
        <v>23.837148418377915</v>
      </c>
      <c r="J54">
        <f t="shared" si="1"/>
        <v>5.5257473183990884</v>
      </c>
      <c r="K54">
        <f t="shared" si="1"/>
        <v>0.39144244463728828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0.34840262528310811</v>
      </c>
      <c r="Q54">
        <f t="shared" si="1"/>
        <v>0</v>
      </c>
      <c r="R54">
        <f t="shared" si="1"/>
        <v>0</v>
      </c>
      <c r="S54">
        <f t="shared" si="1"/>
        <v>0.52056190269982883</v>
      </c>
      <c r="T54">
        <f>SUM(C54:S54)</f>
        <v>31.046789399101129</v>
      </c>
    </row>
    <row r="55" spans="1:20" x14ac:dyDescent="0.25">
      <c r="A55" t="s">
        <v>49</v>
      </c>
      <c r="B55" t="s">
        <v>50</v>
      </c>
      <c r="C55">
        <f>C54/$T54</f>
        <v>5.3528965342777646E-3</v>
      </c>
      <c r="D55">
        <f t="shared" ref="D55:S55" si="2">D54/$T54</f>
        <v>0</v>
      </c>
      <c r="E55">
        <f t="shared" si="2"/>
        <v>0</v>
      </c>
      <c r="F55">
        <f t="shared" si="2"/>
        <v>8.287376675942322E-3</v>
      </c>
      <c r="G55">
        <f t="shared" si="2"/>
        <v>0</v>
      </c>
      <c r="H55">
        <f t="shared" si="2"/>
        <v>0</v>
      </c>
      <c r="I55">
        <f t="shared" si="2"/>
        <v>0.76778143182393122</v>
      </c>
      <c r="J55">
        <f t="shared" si="2"/>
        <v>0.17798128004047564</v>
      </c>
      <c r="K55">
        <f t="shared" si="2"/>
        <v>1.2608145712117382E-2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1.1221856817606884E-2</v>
      </c>
      <c r="Q55">
        <f t="shared" si="2"/>
        <v>0</v>
      </c>
      <c r="R55">
        <f t="shared" si="2"/>
        <v>0</v>
      </c>
      <c r="S55">
        <f t="shared" si="2"/>
        <v>1.676701239564888E-2</v>
      </c>
      <c r="T55">
        <f>SUM(C55:S55)</f>
        <v>1.0000000000000002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3.42</v>
      </c>
      <c r="J11" s="8">
        <f>'Protocole Inventaire'!J11*$B11</f>
        <v>1.44</v>
      </c>
      <c r="K11" s="8">
        <f>'Protocole Inventaire'!K11*$B11</f>
        <v>0.18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4.6399999999999997</v>
      </c>
      <c r="J12" s="8">
        <f>'Protocole Inventaire'!J12*$B12</f>
        <v>2.3199999999999998</v>
      </c>
      <c r="K12" s="8">
        <f>'Protocole Inventaire'!K12*$B12</f>
        <v>0.28999999999999998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0.57999999999999996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0.57999999999999996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0.46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17.48</v>
      </c>
      <c r="J13" s="8">
        <f>'Protocole Inventaire'!J13*$B13</f>
        <v>4.6000000000000005</v>
      </c>
      <c r="K13" s="8">
        <f>'Protocole Inventaire'!K13*$B13</f>
        <v>0.46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1.84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14.74</v>
      </c>
      <c r="J14" s="8">
        <f>'Protocole Inventaire'!J14*$B14</f>
        <v>3.35</v>
      </c>
      <c r="K14" s="8">
        <f>'Protocole Inventaire'!K14*$B14</f>
        <v>0.67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1.34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0.92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23.92</v>
      </c>
      <c r="J15" s="8">
        <f>'Protocole Inventaire'!J15*$B15</f>
        <v>8.2800000000000011</v>
      </c>
      <c r="K15" s="8">
        <f>'Protocole Inventaire'!K15*$B15</f>
        <v>0.92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2.7600000000000002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0.92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1.21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30.25</v>
      </c>
      <c r="J16" s="8">
        <f>'Protocole Inventaire'!J16*$B16</f>
        <v>6.05</v>
      </c>
      <c r="K16" s="8">
        <f>'Protocole Inventaire'!K16*$B16</f>
        <v>1.21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32.76</v>
      </c>
      <c r="J17" s="8">
        <f>'Protocole Inventaire'!J17*$B17</f>
        <v>9.36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1.93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36.67</v>
      </c>
      <c r="J18" s="8">
        <f>'Protocole Inventaire'!J18*$B18</f>
        <v>9.65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25.85</v>
      </c>
      <c r="J19" s="8">
        <f>'Protocole Inventaire'!J19*$B19</f>
        <v>9.4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39.06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26.16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3.8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5.66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1.93</v>
      </c>
      <c r="D53">
        <f t="shared" ref="D53:S53" si="0">SUM(D9:D51)</f>
        <v>0</v>
      </c>
      <c r="E53">
        <f t="shared" si="0"/>
        <v>0</v>
      </c>
      <c r="F53">
        <f t="shared" si="0"/>
        <v>2.59</v>
      </c>
      <c r="G53">
        <f t="shared" si="0"/>
        <v>0</v>
      </c>
      <c r="H53">
        <f t="shared" si="0"/>
        <v>0</v>
      </c>
      <c r="I53">
        <f t="shared" si="0"/>
        <v>260.61</v>
      </c>
      <c r="J53">
        <f t="shared" si="0"/>
        <v>58.25</v>
      </c>
      <c r="K53">
        <f t="shared" si="0"/>
        <v>3.73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3.3400000000000003</v>
      </c>
      <c r="Q53">
        <f t="shared" si="0"/>
        <v>0</v>
      </c>
      <c r="R53">
        <f t="shared" si="0"/>
        <v>0</v>
      </c>
      <c r="S53">
        <f t="shared" si="0"/>
        <v>4.68</v>
      </c>
      <c r="T53">
        <f>SUM(C53:S53)</f>
        <v>335.13</v>
      </c>
    </row>
    <row r="54" spans="1:20" x14ac:dyDescent="0.25">
      <c r="A54" t="s">
        <v>53</v>
      </c>
      <c r="B54" t="s">
        <v>30</v>
      </c>
      <c r="C54">
        <f>C53/$B$6</f>
        <v>1.93</v>
      </c>
      <c r="D54">
        <f t="shared" ref="D54:S54" si="1">D53/$B$6</f>
        <v>0</v>
      </c>
      <c r="E54">
        <f t="shared" si="1"/>
        <v>0</v>
      </c>
      <c r="F54">
        <f t="shared" si="1"/>
        <v>2.59</v>
      </c>
      <c r="G54">
        <f t="shared" si="1"/>
        <v>0</v>
      </c>
      <c r="H54">
        <f t="shared" si="1"/>
        <v>0</v>
      </c>
      <c r="I54">
        <f t="shared" si="1"/>
        <v>260.61</v>
      </c>
      <c r="J54">
        <f t="shared" si="1"/>
        <v>58.25</v>
      </c>
      <c r="K54">
        <f t="shared" si="1"/>
        <v>3.73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3.3400000000000003</v>
      </c>
      <c r="Q54">
        <f t="shared" si="1"/>
        <v>0</v>
      </c>
      <c r="R54">
        <f t="shared" si="1"/>
        <v>0</v>
      </c>
      <c r="S54">
        <f t="shared" si="1"/>
        <v>4.68</v>
      </c>
      <c r="T54">
        <f>SUM(C54:S54)</f>
        <v>335.13</v>
      </c>
    </row>
    <row r="55" spans="1:20" x14ac:dyDescent="0.25">
      <c r="A55" t="s">
        <v>53</v>
      </c>
      <c r="B55" t="s">
        <v>50</v>
      </c>
      <c r="C55">
        <f>C54/$T54</f>
        <v>5.7589592098588605E-3</v>
      </c>
      <c r="D55">
        <f t="shared" ref="D55:S55" si="2">D54/$T54</f>
        <v>0</v>
      </c>
      <c r="E55">
        <f t="shared" si="2"/>
        <v>0</v>
      </c>
      <c r="F55">
        <f t="shared" si="2"/>
        <v>7.7283442246292482E-3</v>
      </c>
      <c r="G55">
        <f t="shared" si="2"/>
        <v>0</v>
      </c>
      <c r="H55">
        <f t="shared" si="2"/>
        <v>0</v>
      </c>
      <c r="I55">
        <f t="shared" si="2"/>
        <v>0.77763852833228897</v>
      </c>
      <c r="J55">
        <f t="shared" si="2"/>
        <v>0.17381314713693194</v>
      </c>
      <c r="K55">
        <f t="shared" si="2"/>
        <v>1.1130009250141737E-2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9.9662817414137815E-3</v>
      </c>
      <c r="Q55">
        <f t="shared" si="2"/>
        <v>0</v>
      </c>
      <c r="R55">
        <f t="shared" si="2"/>
        <v>0</v>
      </c>
      <c r="S55">
        <f t="shared" si="2"/>
        <v>1.3964730104735475E-2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2025-02-10T10:51:35Z</dcterms:modified>
</cp:coreProperties>
</file>