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lacettes témoins correction\16 Chaives Roches\2013\"/>
    </mc:Choice>
  </mc:AlternateContent>
  <bookViews>
    <workbookView xWindow="-5280" yWindow="-21105" windowWidth="38400" windowHeight="1944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D30" i="5" l="1"/>
  <c r="P30" i="5"/>
  <c r="E30" i="5"/>
  <c r="Q30" i="5"/>
  <c r="F30" i="5"/>
  <c r="R30" i="5"/>
  <c r="G30" i="5"/>
  <c r="S30" i="5"/>
  <c r="H30" i="5"/>
  <c r="I30" i="5"/>
  <c r="L30" i="5"/>
  <c r="J30" i="5"/>
  <c r="K30" i="5"/>
  <c r="M30" i="5"/>
  <c r="N30" i="5"/>
  <c r="C30" i="5"/>
  <c r="O30" i="5"/>
  <c r="I34" i="6"/>
  <c r="J34" i="6"/>
  <c r="K34" i="6"/>
  <c r="E34" i="6"/>
  <c r="L34" i="6"/>
  <c r="M34" i="6"/>
  <c r="N34" i="6"/>
  <c r="H34" i="6"/>
  <c r="C34" i="6"/>
  <c r="O34" i="6"/>
  <c r="D34" i="6"/>
  <c r="P34" i="6"/>
  <c r="Q34" i="6"/>
  <c r="F34" i="6"/>
  <c r="R34" i="6"/>
  <c r="G34" i="6"/>
  <c r="S34" i="6"/>
  <c r="F32" i="5"/>
  <c r="R32" i="5"/>
  <c r="G32" i="5"/>
  <c r="S32" i="5"/>
  <c r="O32" i="5"/>
  <c r="Q32" i="5"/>
  <c r="H32" i="5"/>
  <c r="N32" i="5"/>
  <c r="I32" i="5"/>
  <c r="C32" i="5"/>
  <c r="E32" i="5"/>
  <c r="J32" i="5"/>
  <c r="K32" i="5"/>
  <c r="L32" i="5"/>
  <c r="M32" i="5"/>
  <c r="D32" i="5"/>
  <c r="P32" i="5"/>
  <c r="E30" i="6"/>
  <c r="Q30" i="6"/>
  <c r="F30" i="6"/>
  <c r="R30" i="6"/>
  <c r="G30" i="6"/>
  <c r="S30" i="6"/>
  <c r="H30" i="6"/>
  <c r="I30" i="6"/>
  <c r="J30" i="6"/>
  <c r="M30" i="6"/>
  <c r="D30" i="6"/>
  <c r="K30" i="6"/>
  <c r="L30" i="6"/>
  <c r="N30" i="6"/>
  <c r="C30" i="6"/>
  <c r="O30" i="6"/>
  <c r="P30" i="6"/>
  <c r="K31" i="5"/>
  <c r="S31" i="5"/>
  <c r="L31" i="5"/>
  <c r="M31" i="5"/>
  <c r="J31" i="5"/>
  <c r="N31" i="5"/>
  <c r="C31" i="5"/>
  <c r="O31" i="5"/>
  <c r="D31" i="5"/>
  <c r="P31" i="5"/>
  <c r="E31" i="5"/>
  <c r="Q31" i="5"/>
  <c r="G31" i="5"/>
  <c r="H31" i="5"/>
  <c r="F31" i="5"/>
  <c r="R31" i="5"/>
  <c r="I31" i="5"/>
  <c r="M33" i="5"/>
  <c r="N33" i="5"/>
  <c r="I33" i="5"/>
  <c r="C33" i="5"/>
  <c r="O33" i="5"/>
  <c r="D33" i="5"/>
  <c r="P33" i="5"/>
  <c r="E33" i="5"/>
  <c r="Q33" i="5"/>
  <c r="J33" i="5"/>
  <c r="F33" i="5"/>
  <c r="R33" i="5"/>
  <c r="L33" i="5"/>
  <c r="G33" i="5"/>
  <c r="S33" i="5"/>
  <c r="H33" i="5"/>
  <c r="K33" i="5"/>
  <c r="L31" i="6"/>
  <c r="M31" i="6"/>
  <c r="N31" i="6"/>
  <c r="H31" i="6"/>
  <c r="C31" i="6"/>
  <c r="O31" i="6"/>
  <c r="D31" i="6"/>
  <c r="P31" i="6"/>
  <c r="E31" i="6"/>
  <c r="Q31" i="6"/>
  <c r="F31" i="6"/>
  <c r="R31" i="6"/>
  <c r="G31" i="6"/>
  <c r="S31" i="6"/>
  <c r="K31" i="6"/>
  <c r="I31" i="6"/>
  <c r="J31" i="6"/>
  <c r="H34" i="5"/>
  <c r="S34" i="5"/>
  <c r="I34" i="5"/>
  <c r="J34" i="5"/>
  <c r="E34" i="5"/>
  <c r="K34" i="5"/>
  <c r="P34" i="5"/>
  <c r="L34" i="5"/>
  <c r="D34" i="5"/>
  <c r="M34" i="5"/>
  <c r="Q34" i="5"/>
  <c r="N34" i="5"/>
  <c r="C34" i="5"/>
  <c r="O34" i="5"/>
  <c r="G34" i="5"/>
  <c r="F34" i="5"/>
  <c r="R34" i="5"/>
  <c r="G32" i="6"/>
  <c r="S32" i="6"/>
  <c r="H32" i="6"/>
  <c r="I32" i="6"/>
  <c r="F32" i="6"/>
  <c r="J32" i="6"/>
  <c r="C32" i="6"/>
  <c r="R32" i="6"/>
  <c r="K32" i="6"/>
  <c r="L32" i="6"/>
  <c r="M32" i="6"/>
  <c r="N32" i="6"/>
  <c r="O32" i="6"/>
  <c r="D32" i="6"/>
  <c r="P32" i="6"/>
  <c r="E32" i="6"/>
  <c r="Q32" i="6"/>
  <c r="N33" i="6"/>
  <c r="C33" i="6"/>
  <c r="O33" i="6"/>
  <c r="D33" i="6"/>
  <c r="P33" i="6"/>
  <c r="Q33" i="6"/>
  <c r="E33" i="6"/>
  <c r="F33" i="6"/>
  <c r="R33" i="6"/>
  <c r="G33" i="6"/>
  <c r="S33" i="6"/>
  <c r="J33" i="6"/>
  <c r="H33" i="6"/>
  <c r="I33" i="6"/>
  <c r="K33" i="6"/>
  <c r="L33" i="6"/>
  <c r="M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<sst xmlns="http://schemas.openxmlformats.org/spreadsheetml/2006/main" count="155" uniqueCount="56">
  <si>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</si>
  <si>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</si>
  <si>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</si>
  <si>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</si>
  <si>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</si>
  <si>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</si>
  <si>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</si>
  <si>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</si>
  <si>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</si>
  <si>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</si>
  <si>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</si>
  <si>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</si>
  <si>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</si>
  <si>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</si>
  <si>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</si>
  <si>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</si>
  <si>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</si>
  <si>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</si>
  <si>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</si>
  <si>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</si>
  <si>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</si>
  <si>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</si>
  <si>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</si>
  <si>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</si>
  <si>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</si>
  <si>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</si>
  <si>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</si>
  <si>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</si>
  <si>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</si>
  <si>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</si>
  <si>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</si>
  <si>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</si>
  <si>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</si>
  <si>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</si>
  <si>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</si>
  <si>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</si>
  <si>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</si>
  <si>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</si>
  <si>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</si>
  <si>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</si>
  <si>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</si>
  <si>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</si>
  <si>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</si>
  <si>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</si>
  <si>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</si>
  <si>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</si>
  <si>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</si>
  <si>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</si>
  <si>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</si>
  <si>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</si>
  <si>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</si>
  <si>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</si>
  <si>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</si>
  <si>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</si>
  <si>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JU16 Chaives Roche</t>
  </si>
  <si>
    <t>Ecoeng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</si>
</sst>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topLeftCell="A10" workbookViewId="0">
      <selection activeCell="K4" sqref="K4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41628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0.91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30">
        <v>10</v>
      </c>
      <c r="B9" s="30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31">
        <v>14</v>
      </c>
      <c r="B10" s="31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31">
        <v>18</v>
      </c>
      <c r="B11" s="31">
        <v>0.2</v>
      </c>
      <c r="C11" s="8"/>
      <c r="D11" s="8"/>
      <c r="E11" s="8"/>
      <c r="F11" s="8"/>
      <c r="G11" s="8"/>
      <c r="H11" s="8"/>
      <c r="I11" s="8">
        <v>20</v>
      </c>
      <c r="J11" s="8">
        <v>15</v>
      </c>
      <c r="K11" s="8">
        <v>11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31">
        <v>22</v>
      </c>
      <c r="B12" s="31">
        <v>0.3</v>
      </c>
      <c r="C12" s="8"/>
      <c r="D12" s="8"/>
      <c r="E12" s="8"/>
      <c r="F12" s="8"/>
      <c r="G12" s="8"/>
      <c r="H12" s="8"/>
      <c r="I12" s="8">
        <v>25</v>
      </c>
      <c r="J12" s="8">
        <v>8</v>
      </c>
      <c r="K12" s="8">
        <v>6</v>
      </c>
      <c r="L12" s="8"/>
      <c r="M12" s="8"/>
      <c r="N12" s="8"/>
      <c r="O12" s="8">
        <v>1</v>
      </c>
      <c r="P12" s="8"/>
      <c r="Q12" s="8"/>
      <c r="R12" s="8"/>
      <c r="S12" s="8"/>
    </row>
    <row r="13" spans="1:19" x14ac:dyDescent="0.25">
      <c r="A13" s="31">
        <v>26</v>
      </c>
      <c r="B13" s="31">
        <v>0.5</v>
      </c>
      <c r="C13" s="8"/>
      <c r="D13" s="8"/>
      <c r="E13" s="8"/>
      <c r="F13" s="8"/>
      <c r="G13" s="8"/>
      <c r="H13" s="8"/>
      <c r="I13" s="8">
        <v>23</v>
      </c>
      <c r="J13" s="8">
        <v>11</v>
      </c>
      <c r="K13" s="8">
        <v>4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31">
        <v>30</v>
      </c>
      <c r="B14" s="31">
        <v>0.7</v>
      </c>
      <c r="C14" s="8"/>
      <c r="D14" s="8">
        <v>1</v>
      </c>
      <c r="E14" s="8"/>
      <c r="F14" s="8"/>
      <c r="G14" s="8"/>
      <c r="H14" s="8"/>
      <c r="I14" s="8">
        <v>26</v>
      </c>
      <c r="J14" s="8">
        <v>9</v>
      </c>
      <c r="K14" s="8">
        <v>5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31">
        <v>34</v>
      </c>
      <c r="B15" s="31">
        <v>1</v>
      </c>
      <c r="C15" s="8"/>
      <c r="D15" s="8"/>
      <c r="E15" s="8"/>
      <c r="F15" s="8"/>
      <c r="G15" s="8"/>
      <c r="H15" s="8"/>
      <c r="I15" s="8">
        <v>21</v>
      </c>
      <c r="J15" s="8">
        <v>6</v>
      </c>
      <c r="K15" s="8">
        <v>2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31">
        <v>38</v>
      </c>
      <c r="B16" s="31">
        <v>1.3</v>
      </c>
      <c r="C16" s="8"/>
      <c r="D16" s="8"/>
      <c r="E16" s="8"/>
      <c r="F16" s="8"/>
      <c r="G16" s="8"/>
      <c r="H16" s="8"/>
      <c r="I16" s="8">
        <v>10</v>
      </c>
      <c r="J16" s="8">
        <v>4</v>
      </c>
      <c r="K16" s="8">
        <v>2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31">
        <v>42</v>
      </c>
      <c r="B17" s="31">
        <v>1.6</v>
      </c>
      <c r="C17" s="8"/>
      <c r="D17" s="8"/>
      <c r="E17" s="8"/>
      <c r="F17" s="8"/>
      <c r="G17" s="8"/>
      <c r="H17" s="8"/>
      <c r="I17" s="8">
        <v>5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31">
        <v>46</v>
      </c>
      <c r="B18" s="31">
        <v>2</v>
      </c>
      <c r="C18" s="8">
        <v>1</v>
      </c>
      <c r="D18" s="8"/>
      <c r="E18" s="8"/>
      <c r="F18" s="8"/>
      <c r="G18" s="8"/>
      <c r="H18" s="8"/>
      <c r="I18" s="8">
        <v>8</v>
      </c>
      <c r="J18" s="8"/>
      <c r="K18" s="8">
        <v>1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31">
        <v>50</v>
      </c>
      <c r="B19" s="31">
        <v>2.4</v>
      </c>
      <c r="C19" s="8"/>
      <c r="D19" s="8"/>
      <c r="E19" s="8"/>
      <c r="F19" s="8"/>
      <c r="G19" s="8"/>
      <c r="H19" s="8"/>
      <c r="I19" s="8">
        <v>4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31">
        <v>54</v>
      </c>
      <c r="B20" s="31">
        <v>2.8</v>
      </c>
      <c r="C20" s="8"/>
      <c r="D20" s="8"/>
      <c r="E20" s="8"/>
      <c r="F20" s="8"/>
      <c r="G20" s="8"/>
      <c r="H20" s="8"/>
      <c r="I20" s="8">
        <v>9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31">
        <v>58</v>
      </c>
      <c r="B21" s="31">
        <v>3.3</v>
      </c>
      <c r="C21" s="8"/>
      <c r="D21" s="8"/>
      <c r="E21" s="8"/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31">
        <v>62</v>
      </c>
      <c r="B22" s="31">
        <v>3.8</v>
      </c>
      <c r="C22" s="8"/>
      <c r="D22" s="8"/>
      <c r="E22" s="8"/>
      <c r="F22" s="8"/>
      <c r="G22" s="8"/>
      <c r="H22" s="8"/>
      <c r="I22" s="8">
        <v>3</v>
      </c>
      <c r="J22" s="8"/>
      <c r="K22" s="8">
        <v>1</v>
      </c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31">
        <v>66</v>
      </c>
      <c r="B23" s="31">
        <v>4.4000000000000004</v>
      </c>
      <c r="C23" s="8"/>
      <c r="D23" s="8"/>
      <c r="E23" s="8"/>
      <c r="F23" s="8"/>
      <c r="G23" s="8"/>
      <c r="H23" s="8"/>
      <c r="I23" s="8">
        <v>2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31">
        <v>70</v>
      </c>
      <c r="B24" s="31">
        <v>5</v>
      </c>
      <c r="C24" s="8"/>
      <c r="D24" s="8"/>
      <c r="E24" s="8"/>
      <c r="F24" s="8"/>
      <c r="G24" s="8"/>
      <c r="H24" s="8"/>
      <c r="I24" s="8">
        <v>1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31">
        <v>74</v>
      </c>
      <c r="B25" s="31">
        <v>5.7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31">
        <v>78</v>
      </c>
      <c r="B26" s="31">
        <v>6.4</v>
      </c>
      <c r="C26" s="8"/>
      <c r="D26" s="8"/>
      <c r="E26" s="8"/>
      <c r="F26" s="8"/>
      <c r="G26" s="8"/>
      <c r="H26" s="8"/>
      <c r="I26" s="8">
        <v>1</v>
      </c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31">
        <v>82</v>
      </c>
      <c r="B27" s="31">
        <v>7.1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31">
        <v>86</v>
      </c>
      <c r="B28" s="31">
        <v>7.9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31">
        <v>90</v>
      </c>
      <c r="B29" s="31">
        <v>8.6999999999999993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31">
        <v>94</v>
      </c>
      <c r="B30" s="31">
        <v>9.5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31">
        <v>98</v>
      </c>
      <c r="B31" s="31">
        <v>10.3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31">
        <v>102</v>
      </c>
      <c r="B32" s="31">
        <v>11.2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31">
        <v>106</v>
      </c>
      <c r="B33" s="31">
        <v>12.1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31">
        <v>110</v>
      </c>
      <c r="B34" s="31">
        <v>13.1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</v>
      </c>
      <c r="D54" s="12">
        <f t="shared" ref="D54:S54" si="0">SUM(D9:D51)</f>
        <v>1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159</v>
      </c>
      <c r="J54" s="12">
        <f t="shared" si="0"/>
        <v>53</v>
      </c>
      <c r="K54" s="12">
        <f t="shared" si="0"/>
        <v>32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1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247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1.1000000000000001</v>
      </c>
      <c r="D55" s="20">
        <f t="shared" ref="D55:S55" si="3">ROUND(D54/$B$6, 1)</f>
        <v>1.1000000000000001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174.7</v>
      </c>
      <c r="J55" s="20">
        <f t="shared" si="3"/>
        <v>58.2</v>
      </c>
      <c r="K55" s="20">
        <f t="shared" si="3"/>
        <v>35.200000000000003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1.1000000000000001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271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0.17</v>
      </c>
      <c r="D56" s="22">
        <f>ROUND('Calcul surface terriere'!D53, 2)</f>
        <v>7.0000000000000007E-2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15.14</v>
      </c>
      <c r="J56" s="22">
        <f>ROUND('Calcul surface terriere'!J53, 2)</f>
        <v>2.9</v>
      </c>
      <c r="K56" s="22">
        <f>ROUND('Calcul surface terriere'!K53, 2)</f>
        <v>1.95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0.04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20.3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0.18</v>
      </c>
      <c r="D57" s="22">
        <f>ROUND('Calcul surface terriere'!D54, 2)</f>
        <v>0.08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16.64</v>
      </c>
      <c r="J57" s="22">
        <f>ROUND('Calcul surface terriere'!J54, 2)</f>
        <v>3.19</v>
      </c>
      <c r="K57" s="22">
        <f>ROUND('Calcul surface terriere'!K54, 2)</f>
        <v>2.14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0.04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22.3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75</v>
      </c>
      <c r="J58" s="24">
        <f>ROUND(100 * 'Calcul surface terriere'!J55,0)</f>
        <v>14</v>
      </c>
      <c r="K58" s="24">
        <f>ROUND(100 * 'Calcul surface terriere'!K55,0)</f>
        <v>10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2</v>
      </c>
      <c r="D59" s="26">
        <f>ROUND('Calcul volume sur pied'!D53, 1)</f>
        <v>0.7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168.9</v>
      </c>
      <c r="J59" s="26">
        <f>ROUND('Calcul volume sur pied'!J53, 1)</f>
        <v>28.4</v>
      </c>
      <c r="K59" s="26">
        <f>ROUND('Calcul volume sur pied'!K53, 1)</f>
        <v>19.899999999999999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0.3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220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2.2000000000000002</v>
      </c>
      <c r="D60" s="26">
        <f>ROUND('Calcul volume sur pied'!D54, 1)</f>
        <v>0.8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185.6</v>
      </c>
      <c r="J60" s="26">
        <f>ROUND('Calcul volume sur pied'!J54, 1)</f>
        <v>31.2</v>
      </c>
      <c r="K60" s="26">
        <f>ROUND('Calcul volume sur pied'!K54, 1)</f>
        <v>21.9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0.3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242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77</v>
      </c>
      <c r="J61" s="24">
        <f>ROUND(100 * 'Calcul volume sur pied'!J55, 0)</f>
        <v>13</v>
      </c>
      <c r="K61" s="24">
        <f>ROUND(100 * 'Calcul volume sur pied'!K55, 0)</f>
        <v>9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Inventaire'!C11/$B$6</f>
        <v>0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21.978021978021978</v>
      </c>
      <c r="J11" s="8">
        <f>'Protocole Inventaire'!J11/$B$6</f>
        <v>16.483516483516482</v>
      </c>
      <c r="K11" s="8">
        <f>'Protocole Inventaire'!K11/$B$6</f>
        <v>12.087912087912088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Inventaire'!C12/$B$6</f>
        <v>0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27.472527472527471</v>
      </c>
      <c r="J12" s="8">
        <f>'Protocole Inventaire'!J12/$B$6</f>
        <v>8.7912087912087902</v>
      </c>
      <c r="K12" s="8">
        <f>'Protocole Inventaire'!K12/$B$6</f>
        <v>6.5934065934065931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1.0989010989010988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Inventaire'!C13/$B$6</f>
        <v>0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25.274725274725274</v>
      </c>
      <c r="J13" s="8">
        <f>'Protocole Inventaire'!J13/$B$6</f>
        <v>12.087912087912088</v>
      </c>
      <c r="K13" s="8">
        <f>'Protocole Inventaire'!K13/$B$6</f>
        <v>4.3956043956043951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Inventaire'!C14/$B$6</f>
        <v>0</v>
      </c>
      <c r="D14" s="8">
        <f>'Protocole Inventaire'!D14/$B$6</f>
        <v>1.0989010989010988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28.571428571428569</v>
      </c>
      <c r="J14" s="8">
        <f>'Protocole Inventaire'!J14/$B$6</f>
        <v>9.8901098901098905</v>
      </c>
      <c r="K14" s="8">
        <f>'Protocole Inventaire'!K14/$B$6</f>
        <v>5.4945054945054945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23.076923076923077</v>
      </c>
      <c r="J15" s="8">
        <f>'Protocole Inventaire'!J15/$B$6</f>
        <v>6.5934065934065931</v>
      </c>
      <c r="K15" s="8">
        <f>'Protocole Inventaire'!K15/$B$6</f>
        <v>2.1978021978021975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10.989010989010989</v>
      </c>
      <c r="J16" s="8">
        <f>'Protocole Inventaire'!J16/$B$6</f>
        <v>4.3956043956043951</v>
      </c>
      <c r="K16" s="8">
        <f>'Protocole Inventaire'!K16/$B$6</f>
        <v>2.1978021978021975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5.4945054945054945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Inventaire'!C18/$B$6</f>
        <v>1.0989010989010988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8.7912087912087902</v>
      </c>
      <c r="J18" s="8">
        <f>'Protocole Inventaire'!J18/$B$6</f>
        <v>0</v>
      </c>
      <c r="K18" s="8">
        <f>'Protocole Inventaire'!K18/$B$6</f>
        <v>1.0989010989010988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4.3956043956043951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9.8901098901098905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1.0989010989010988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3.2967032967032965</v>
      </c>
      <c r="J22" s="8">
        <f>'Protocole Inventaire'!J22/$B$6</f>
        <v>0</v>
      </c>
      <c r="K22" s="8">
        <f>'Protocole Inventaire'!K22/$B$6</f>
        <v>1.0989010989010988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2.1978021978021975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1.0989010989010988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1.0989010989010988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Inventaire'!C11*($A11/200)^2*PI()</f>
        <v>0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0.50893800988154636</v>
      </c>
      <c r="J11" s="8">
        <f>'Protocole Inventaire'!J11*($A11/200)^2*PI()</f>
        <v>0.38170350741115988</v>
      </c>
      <c r="K11" s="8">
        <f>'Protocole Inventaire'!K11*($A11/200)^2*PI()</f>
        <v>0.27991590543485056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Inventaire'!C12*($A12/200)^2*PI()</f>
        <v>0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0.95033177771091237</v>
      </c>
      <c r="J12" s="8">
        <f>'Protocole Inventaire'!J12*($A12/200)^2*PI()</f>
        <v>0.30410616886749198</v>
      </c>
      <c r="K12" s="8">
        <f>'Protocole Inventaire'!K12*($A12/200)^2*PI()</f>
        <v>0.22807962665061898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3.8013271108436497E-2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Inventaire'!C13*($A13/200)^2*PI()</f>
        <v>0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1.2211370644503527</v>
      </c>
      <c r="J13" s="8">
        <f>'Protocole Inventaire'!J13*($A13/200)^2*PI()</f>
        <v>0.58402207430234254</v>
      </c>
      <c r="K13" s="8">
        <f>'Protocole Inventaire'!K13*($A13/200)^2*PI()</f>
        <v>0.21237166338267005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Inventaire'!C14*($A14/200)^2*PI()</f>
        <v>0</v>
      </c>
      <c r="D14" s="8">
        <f>'Protocole Inventaire'!D14*($A14/200)^2*PI()</f>
        <v>7.0685834705770348E-2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1.8378317023500288</v>
      </c>
      <c r="J14" s="8">
        <f>'Protocole Inventaire'!J14*($A14/200)^2*PI()</f>
        <v>0.63617251235193306</v>
      </c>
      <c r="K14" s="8">
        <f>'Protocole Inventaire'!K14*($A14/200)^2*PI()</f>
        <v>0.35342917352885167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1.9066325814636458</v>
      </c>
      <c r="J15" s="8">
        <f>'Protocole Inventaire'!J15*($A15/200)^2*PI()</f>
        <v>0.54475216613247024</v>
      </c>
      <c r="K15" s="8">
        <f>'Protocole Inventaire'!K15*($A15/200)^2*PI()</f>
        <v>0.18158405537749009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1.1341149479459154</v>
      </c>
      <c r="J16" s="8">
        <f>'Protocole Inventaire'!J16*($A16/200)^2*PI()</f>
        <v>0.45364597917836613</v>
      </c>
      <c r="K16" s="8">
        <f>'Protocole Inventaire'!K16*($A16/200)^2*PI()</f>
        <v>0.22682298958918307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0.69272118011654926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Inventaire'!C18*($A18/200)^2*PI()</f>
        <v>0.16619025137490007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1.3295220109992005</v>
      </c>
      <c r="J18" s="8">
        <f>'Protocole Inventaire'!J18*($A18/200)^2*PI()</f>
        <v>0</v>
      </c>
      <c r="K18" s="8">
        <f>'Protocole Inventaire'!K18*($A18/200)^2*PI()</f>
        <v>0.16619025137490007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0.78539816339744828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2.0611989400202635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0.90572116202993735</v>
      </c>
      <c r="J22" s="8">
        <f>'Protocole Inventaire'!J22*($A22/200)^2*PI()</f>
        <v>0</v>
      </c>
      <c r="K22" s="8">
        <f>'Protocole Inventaire'!K22*($A22/200)^2*PI()</f>
        <v>0.30190705400997914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0.68423887995185706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0.38484510006474959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0.4778362426110076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0.16619025137490007</v>
      </c>
      <c r="D53">
        <f t="shared" ref="D53:S53" si="0">SUM(D9:D51)</f>
        <v>7.0685834705770348E-2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15.144675705160317</v>
      </c>
      <c r="J53">
        <f t="shared" si="0"/>
        <v>2.9044024082437638</v>
      </c>
      <c r="K53">
        <f t="shared" si="0"/>
        <v>1.9503007193485438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3.8013271108436497E-2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20.274268189941733</v>
      </c>
    </row>
    <row r="54" spans="1:20" x14ac:dyDescent="0.25">
      <c r="A54" t="s">
        <v>49</v>
      </c>
      <c r="B54" t="s">
        <v>30</v>
      </c>
      <c r="C54">
        <f>C53/$B$6</f>
        <v>0.18262664986252755</v>
      </c>
      <c r="D54">
        <f t="shared" ref="D54:S54" si="1">D53/$B$6</f>
        <v>7.7676741434912461E-2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16.642500774901446</v>
      </c>
      <c r="J54">
        <f t="shared" si="1"/>
        <v>3.1916509980700702</v>
      </c>
      <c r="K54">
        <f t="shared" si="1"/>
        <v>2.1431876036797184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4.1772825393886256E-2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22.279415593342559</v>
      </c>
    </row>
    <row r="55" spans="1:20" x14ac:dyDescent="0.25">
      <c r="A55" t="s">
        <v>49</v>
      </c>
      <c r="B55" t="s">
        <v>50</v>
      </c>
      <c r="C55">
        <f>C54/$T54</f>
        <v>8.1971023475633387E-3</v>
      </c>
      <c r="D55">
        <f t="shared" ref="D55:S55" si="2">D54/$T54</f>
        <v>3.4864802045401718E-3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0.74699000542341365</v>
      </c>
      <c r="J55">
        <f t="shared" si="2"/>
        <v>0.14325559773766175</v>
      </c>
      <c r="K55">
        <f t="shared" si="2"/>
        <v>9.6195862710157287E-2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1.8749515766638258E-3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Inventaire'!C11*$B11</f>
        <v>0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4</v>
      </c>
      <c r="J11" s="8">
        <f>'Protocole Inventaire'!J11*$B11</f>
        <v>3</v>
      </c>
      <c r="K11" s="8">
        <f>'Protocole Inventaire'!K11*$B11</f>
        <v>2.2000000000000002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Inventaire'!C12*$B12</f>
        <v>0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7.5</v>
      </c>
      <c r="J12" s="8">
        <f>'Protocole Inventaire'!J12*$B12</f>
        <v>2.4</v>
      </c>
      <c r="K12" s="8">
        <f>'Protocole Inventaire'!K12*$B12</f>
        <v>1.7999999999999998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0.3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Inventaire'!C13*$B13</f>
        <v>0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11.5</v>
      </c>
      <c r="J13" s="8">
        <f>'Protocole Inventaire'!J13*$B13</f>
        <v>5.5</v>
      </c>
      <c r="K13" s="8">
        <f>'Protocole Inventaire'!K13*$B13</f>
        <v>2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Inventaire'!C14*$B14</f>
        <v>0</v>
      </c>
      <c r="D14" s="8">
        <f>'Protocole Inventaire'!D14*$B14</f>
        <v>0.7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18.2</v>
      </c>
      <c r="J14" s="8">
        <f>'Protocole Inventaire'!J14*$B14</f>
        <v>6.3</v>
      </c>
      <c r="K14" s="8">
        <f>'Protocole Inventaire'!K14*$B14</f>
        <v>3.5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21</v>
      </c>
      <c r="J15" s="8">
        <f>'Protocole Inventaire'!J15*$B15</f>
        <v>6</v>
      </c>
      <c r="K15" s="8">
        <f>'Protocole Inventaire'!K15*$B15</f>
        <v>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13</v>
      </c>
      <c r="J16" s="8">
        <f>'Protocole Inventaire'!J16*$B16</f>
        <v>5.2</v>
      </c>
      <c r="K16" s="8">
        <f>'Protocole Inventaire'!K16*$B16</f>
        <v>2.6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8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Inventaire'!C18*$B18</f>
        <v>2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16</v>
      </c>
      <c r="J18" s="8">
        <f>'Protocole Inventaire'!J18*$B18</f>
        <v>0</v>
      </c>
      <c r="K18" s="8">
        <f>'Protocole Inventaire'!K18*$B18</f>
        <v>2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9.6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25.2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3.3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11.399999999999999</v>
      </c>
      <c r="J22" s="8">
        <f>'Protocole Inventaire'!J22*$B22</f>
        <v>0</v>
      </c>
      <c r="K22" s="8">
        <f>'Protocole Inventaire'!K22*$B22</f>
        <v>3.8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8.8000000000000007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5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6.4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2</v>
      </c>
      <c r="D53">
        <f t="shared" ref="D53:S53" si="0">SUM(D9:D51)</f>
        <v>0.7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168.90000000000003</v>
      </c>
      <c r="J53">
        <f t="shared" si="0"/>
        <v>28.4</v>
      </c>
      <c r="K53">
        <f t="shared" si="0"/>
        <v>19.900000000000002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0.3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220.20000000000005</v>
      </c>
    </row>
    <row r="54" spans="1:20" x14ac:dyDescent="0.25">
      <c r="A54" t="s">
        <v>53</v>
      </c>
      <c r="B54" t="s">
        <v>30</v>
      </c>
      <c r="C54">
        <f>C53/$B$6</f>
        <v>2.1978021978021975</v>
      </c>
      <c r="D54">
        <f t="shared" ref="D54:S54" si="1">D53/$B$6</f>
        <v>0.76923076923076916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185.60439560439565</v>
      </c>
      <c r="J54">
        <f t="shared" si="1"/>
        <v>31.208791208791204</v>
      </c>
      <c r="K54">
        <f t="shared" si="1"/>
        <v>21.868131868131869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0.32967032967032966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241.97802197802204</v>
      </c>
    </row>
    <row r="55" spans="1:20" x14ac:dyDescent="0.25">
      <c r="A55" t="s">
        <v>53</v>
      </c>
      <c r="B55" t="s">
        <v>50</v>
      </c>
      <c r="C55">
        <f>C54/$T54</f>
        <v>9.0826521344232487E-3</v>
      </c>
      <c r="D55">
        <f t="shared" ref="D55:S55" si="2">D54/$T54</f>
        <v>3.1789282470481369E-3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0.76702997275204354</v>
      </c>
      <c r="J55">
        <f t="shared" si="2"/>
        <v>0.12897366030881013</v>
      </c>
      <c r="K55">
        <f t="shared" si="2"/>
        <v>9.0372388737511328E-2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1.3623978201634873E-3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0.99999999999999978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Maire Gilles</cp:lastModifiedBy>
  <dcterms:created xsi:type="dcterms:W3CDTF">2022-03-10T11:48:40Z</dcterms:created>
  <dcterms:modified xsi:type="dcterms:W3CDTF">2025-01-17T14:20:00Z</dcterms:modified>
</cp:coreProperties>
</file>