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WENW28\AppData\Roaming\OpenText\DM\Temp\"/>
    </mc:Choice>
  </mc:AlternateContent>
  <xr:revisionPtr revIDLastSave="0" documentId="8_{36E883FC-43CA-4EB5-A209-8285CA044D03}" xr6:coauthVersionLast="47" xr6:coauthVersionMax="47" xr10:uidLastSave="{00000000-0000-0000-0000-000000000000}"/>
  <bookViews>
    <workbookView xWindow="-120" yWindow="-120" windowWidth="29040" windowHeight="176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2" l="1"/>
  <c r="L55" i="2"/>
  <c r="M55" i="2"/>
  <c r="N55" i="2"/>
  <c r="O55" i="2"/>
  <c r="P55" i="2"/>
  <c r="F28" i="6" l="1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4" i="2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J43" i="6" s="1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B38" i="5"/>
  <c r="A38" i="5"/>
  <c r="B37" i="5"/>
  <c r="A37" i="5"/>
  <c r="P37" i="5" s="1"/>
  <c r="B36" i="5"/>
  <c r="A36" i="5"/>
  <c r="H36" i="5" s="1"/>
  <c r="B35" i="5"/>
  <c r="A35" i="5"/>
  <c r="B34" i="5"/>
  <c r="A34" i="5"/>
  <c r="L34" i="5" s="1"/>
  <c r="B33" i="5"/>
  <c r="A33" i="5"/>
  <c r="I33" i="5" s="1"/>
  <c r="B32" i="5"/>
  <c r="A32" i="5"/>
  <c r="B31" i="5"/>
  <c r="A31" i="5"/>
  <c r="B30" i="5"/>
  <c r="A30" i="5"/>
  <c r="C30" i="5" s="1"/>
  <c r="B29" i="5"/>
  <c r="A29" i="5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D54" i="2"/>
  <c r="D55" i="2" s="1"/>
  <c r="E54" i="2"/>
  <c r="E55" i="2" s="1"/>
  <c r="G54" i="2"/>
  <c r="G55" i="2" s="1"/>
  <c r="H54" i="2"/>
  <c r="H55" i="2" s="1"/>
  <c r="I54" i="2"/>
  <c r="I55" i="2" s="1"/>
  <c r="J54" i="2"/>
  <c r="J55" i="2" s="1"/>
  <c r="K54" i="2"/>
  <c r="L54" i="2"/>
  <c r="M54" i="2"/>
  <c r="N54" i="2"/>
  <c r="O54" i="2"/>
  <c r="P54" i="2"/>
  <c r="C54" i="2"/>
  <c r="C55" i="2" s="1"/>
  <c r="Q55" i="2" l="1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59" i="2" s="1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Q54" i="2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6" i="2" s="1"/>
  <c r="F54" i="6"/>
  <c r="F60" i="2" s="1"/>
  <c r="P53" i="5"/>
  <c r="L53" i="5"/>
  <c r="L56" i="2" s="1"/>
  <c r="H53" i="5"/>
  <c r="H56" i="2" s="1"/>
  <c r="O53" i="6"/>
  <c r="O59" i="2" s="1"/>
  <c r="J53" i="6"/>
  <c r="J59" i="2" s="1"/>
  <c r="D53" i="5"/>
  <c r="D56" i="2" s="1"/>
  <c r="H53" i="6"/>
  <c r="H59" i="2" s="1"/>
  <c r="L53" i="6"/>
  <c r="L59" i="2" s="1"/>
  <c r="E53" i="6"/>
  <c r="E59" i="2" s="1"/>
  <c r="D53" i="6"/>
  <c r="D59" i="2" s="1"/>
  <c r="G53" i="5"/>
  <c r="G56" i="2" s="1"/>
  <c r="I53" i="5"/>
  <c r="I56" i="2" s="1"/>
  <c r="K53" i="5"/>
  <c r="K56" i="2" s="1"/>
  <c r="M53" i="5"/>
  <c r="M56" i="2" s="1"/>
  <c r="G53" i="6"/>
  <c r="G59" i="2" s="1"/>
  <c r="K53" i="6"/>
  <c r="K59" i="2" s="1"/>
  <c r="C53" i="6"/>
  <c r="C59" i="2" s="1"/>
  <c r="C53" i="5"/>
  <c r="C56" i="2" s="1"/>
  <c r="I53" i="6"/>
  <c r="I59" i="2" s="1"/>
  <c r="P53" i="6"/>
  <c r="P59" i="2" s="1"/>
  <c r="N53" i="6"/>
  <c r="N59" i="2" s="1"/>
  <c r="M53" i="6"/>
  <c r="M59" i="2" s="1"/>
  <c r="E53" i="5"/>
  <c r="E56" i="2" s="1"/>
  <c r="J53" i="5"/>
  <c r="J56" i="2" s="1"/>
  <c r="O53" i="5"/>
  <c r="O56" i="2" s="1"/>
  <c r="N53" i="5"/>
  <c r="N56" i="2" s="1"/>
  <c r="F54" i="5" l="1"/>
  <c r="F57" i="2" s="1"/>
  <c r="P54" i="5"/>
  <c r="P57" i="2" s="1"/>
  <c r="P56" i="2"/>
  <c r="H54" i="5"/>
  <c r="H57" i="2" s="1"/>
  <c r="L54" i="5"/>
  <c r="L57" i="2" s="1"/>
  <c r="P54" i="6"/>
  <c r="P60" i="2" s="1"/>
  <c r="L54" i="6"/>
  <c r="L60" i="2" s="1"/>
  <c r="I54" i="6"/>
  <c r="I60" i="2" s="1"/>
  <c r="H54" i="6"/>
  <c r="H60" i="2" s="1"/>
  <c r="K54" i="6"/>
  <c r="K60" i="2" s="1"/>
  <c r="O54" i="6"/>
  <c r="O60" i="2" s="1"/>
  <c r="E54" i="5"/>
  <c r="E57" i="2" s="1"/>
  <c r="G54" i="5"/>
  <c r="G57" i="2" s="1"/>
  <c r="M54" i="6"/>
  <c r="M60" i="2" s="1"/>
  <c r="M54" i="5"/>
  <c r="M57" i="2" s="1"/>
  <c r="D54" i="6"/>
  <c r="D60" i="2" s="1"/>
  <c r="D54" i="5"/>
  <c r="D57" i="2" s="1"/>
  <c r="J54" i="5"/>
  <c r="J57" i="2" s="1"/>
  <c r="I54" i="5"/>
  <c r="I57" i="2" s="1"/>
  <c r="G54" i="6"/>
  <c r="G60" i="2" s="1"/>
  <c r="N54" i="5"/>
  <c r="N57" i="2" s="1"/>
  <c r="C54" i="5"/>
  <c r="C57" i="2" s="1"/>
  <c r="O54" i="5"/>
  <c r="O57" i="2" s="1"/>
  <c r="N54" i="6"/>
  <c r="N60" i="2" s="1"/>
  <c r="Q53" i="6"/>
  <c r="Q59" i="2" s="1"/>
  <c r="C54" i="6"/>
  <c r="C60" i="2" s="1"/>
  <c r="K54" i="5"/>
  <c r="K57" i="2" s="1"/>
  <c r="E54" i="6"/>
  <c r="E60" i="2" s="1"/>
  <c r="J54" i="6"/>
  <c r="J60" i="2" s="1"/>
  <c r="Q53" i="5"/>
  <c r="Q56" i="2" s="1"/>
  <c r="Q54" i="5" l="1"/>
  <c r="Q57" i="2" s="1"/>
  <c r="Q54" i="6"/>
  <c r="Q60" i="2" s="1"/>
  <c r="O55" i="6" l="1"/>
  <c r="O61" i="2" s="1"/>
  <c r="F55" i="6"/>
  <c r="F61" i="2" s="1"/>
  <c r="K55" i="5"/>
  <c r="K58" i="2" s="1"/>
  <c r="F55" i="5"/>
  <c r="F58" i="2" s="1"/>
  <c r="L55" i="6"/>
  <c r="L61" i="2" s="1"/>
  <c r="M55" i="5"/>
  <c r="M58" i="2" s="1"/>
  <c r="H55" i="6"/>
  <c r="H61" i="2" s="1"/>
  <c r="P55" i="6"/>
  <c r="P61" i="2" s="1"/>
  <c r="J55" i="6"/>
  <c r="J61" i="2" s="1"/>
  <c r="N55" i="6"/>
  <c r="N61" i="2" s="1"/>
  <c r="E55" i="6"/>
  <c r="E61" i="2" s="1"/>
  <c r="I55" i="6"/>
  <c r="I61" i="2" s="1"/>
  <c r="N55" i="5"/>
  <c r="N58" i="2" s="1"/>
  <c r="G55" i="6"/>
  <c r="G61" i="2" s="1"/>
  <c r="E55" i="5"/>
  <c r="E58" i="2" s="1"/>
  <c r="G55" i="5"/>
  <c r="G58" i="2" s="1"/>
  <c r="L55" i="5"/>
  <c r="L58" i="2" s="1"/>
  <c r="P55" i="5"/>
  <c r="P58" i="2" s="1"/>
  <c r="H55" i="5"/>
  <c r="H58" i="2" s="1"/>
  <c r="O55" i="5"/>
  <c r="O58" i="2" s="1"/>
  <c r="D55" i="6"/>
  <c r="D61" i="2" s="1"/>
  <c r="K55" i="6"/>
  <c r="K61" i="2" s="1"/>
  <c r="M55" i="6"/>
  <c r="M61" i="2" s="1"/>
  <c r="J55" i="5"/>
  <c r="J58" i="2" s="1"/>
  <c r="I55" i="5"/>
  <c r="I58" i="2" s="1"/>
  <c r="D55" i="5"/>
  <c r="D58" i="2" s="1"/>
  <c r="C55" i="6"/>
  <c r="C61" i="2" s="1"/>
  <c r="C55" i="5"/>
  <c r="C58" i="2" s="1"/>
  <c r="Q55" i="5" l="1"/>
  <c r="Q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03938438-F25A-4223-B16B-0A611919FA7F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F8A10637-92C4-4899-8D6C-68C61B1036AC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8B691535-4E43-46BB-8809-6681CB713969}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<sst xmlns="http://schemas.openxmlformats.org/spreadsheetml/2006/main" count="140" uniqueCount="49">
  <si>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</si>
  <si>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</si>
  <si>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</si>
  <si>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</si>
  <si>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</si>
  <si>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</si>
  <si>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</si>
  <si>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</si>
  <si>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</si>
  <si>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</si>
  <si>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</si>
  <si>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</si>
  <si>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</si>
  <si>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</si>
  <si>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</si>
  <si>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</si>
  <si>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</si>
  <si>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</si>
  <si>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</si>
  <si>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</si>
  <si>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</si>
  <si>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</si>
  <si>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</si>
  <si>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</si>
  <si>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</si>
  <si>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</si>
  <si>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</si>
  <si>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</si>
  <si>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</si>
  <si>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</si>
  <si>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</si>
  <si>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</si>
  <si>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</si>
  <si>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</si>
  <si>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</si>
  <si>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</si>
  <si>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</si>
  <si>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</si>
  <si>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</si>
  <si>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</si>
  <si>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</si>
  <si>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</si>
  <si>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</si>
  <si>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</si>
  <si>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</si>
  <si>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</si>
  <si>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</si>
  <si>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Furrer Jens</t>
  </si>
  <si>
    <t>Choltal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</si>
</sst>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2" borderId="1" xfId="0" applyFont="1" applyFill="1" applyBorder="1" applyProtection="1">
      <protection locked="0"/>
    </xf>
    <xf numFmtId="0" fontId="2" fillId="3" borderId="0" xfId="0" applyFont="1" applyFill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1" fillId="3" borderId="1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5" xfId="0" applyFill="1" applyBorder="1" applyProtection="1"/>
    <xf numFmtId="0" fontId="1" fillId="3" borderId="5" xfId="0" applyFont="1" applyFill="1" applyBorder="1" applyProtection="1"/>
    <xf numFmtId="0" fontId="1" fillId="3" borderId="0" xfId="0" applyFont="1" applyFill="1" applyProtection="1"/>
    <xf numFmtId="164" fontId="0" fillId="3" borderId="5" xfId="0" applyNumberFormat="1" applyFill="1" applyBorder="1" applyProtection="1"/>
    <xf numFmtId="1" fontId="1" fillId="3" borderId="5" xfId="0" applyNumberFormat="1" applyFont="1" applyFill="1" applyBorder="1" applyProtection="1"/>
    <xf numFmtId="2" fontId="0" fillId="3" borderId="0" xfId="0" applyNumberFormat="1" applyFill="1" applyProtection="1"/>
    <xf numFmtId="164" fontId="1" fillId="3" borderId="0" xfId="0" applyNumberFormat="1" applyFont="1" applyFill="1" applyProtection="1"/>
    <xf numFmtId="1" fontId="0" fillId="3" borderId="5" xfId="0" applyNumberFormat="1" applyFill="1" applyBorder="1" applyProtection="1"/>
    <xf numFmtId="9" fontId="1" fillId="3" borderId="5" xfId="0" applyNumberFormat="1" applyFont="1" applyFill="1" applyBorder="1" applyProtection="1"/>
    <xf numFmtId="164" fontId="0" fillId="3" borderId="0" xfId="0" applyNumberFormat="1" applyFill="1" applyProtection="1"/>
    <xf numFmtId="1" fontId="1" fillId="3" borderId="0" xfId="0" applyNumberFormat="1" applyFont="1" applyFill="1" applyProtection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R61"/>
  <sheetViews>
    <sheetView tabSelected="1" topLeftCell="A3" workbookViewId="0">
      <selection activeCell="B25" sqref="B25"/>
    </sheetView>
  </sheetViews>
  <sheetFormatPr baseColWidth="10" defaultColWidth="11" defaultRowHeight="15.75" x14ac:dyDescent="0.25"/>
  <cols>
    <col min="1" max="1" width="17.875" style="13" customWidth="1"/>
    <col min="2" max="2" width="12" style="13" customWidth="1"/>
    <col min="3" max="17" width="11" style="13"/>
    <col min="18" max="18" width="17.25" style="13" bestFit="1" customWidth="1"/>
    <col min="19" max="16384" width="11" style="13"/>
  </cols>
  <sheetData>
    <row r="1" spans="1:16" ht="21" x14ac:dyDescent="0.35">
      <c r="A1" s="12" t="s">
        <v>19</v>
      </c>
    </row>
    <row r="3" spans="1:16" x14ac:dyDescent="0.25">
      <c r="A3" s="14" t="s">
        <v>15</v>
      </c>
      <c r="B3" s="31" t="s">
        <v>48</v>
      </c>
    </row>
    <row r="4" spans="1:16" x14ac:dyDescent="0.25">
      <c r="A4" s="14" t="s">
        <v>16</v>
      </c>
      <c r="B4" s="35">
        <v>44306</v>
      </c>
    </row>
    <row r="5" spans="1:16" x14ac:dyDescent="0.25">
      <c r="A5" s="14" t="s">
        <v>17</v>
      </c>
      <c r="B5" s="31" t="s">
        <v>47</v>
      </c>
    </row>
    <row r="6" spans="1:16" x14ac:dyDescent="0.25">
      <c r="A6" s="14" t="s">
        <v>18</v>
      </c>
      <c r="B6" s="11">
        <v>0.3</v>
      </c>
      <c r="C6" s="14" t="s">
        <v>0</v>
      </c>
    </row>
    <row r="8" spans="1:16" ht="47.25" x14ac:dyDescent="0.25">
      <c r="A8" s="15" t="s">
        <v>20</v>
      </c>
      <c r="B8" s="34" t="s">
        <v>1</v>
      </c>
      <c r="C8" s="34" t="s">
        <v>2</v>
      </c>
      <c r="D8" s="34" t="s">
        <v>14</v>
      </c>
      <c r="E8" s="34" t="s">
        <v>3</v>
      </c>
      <c r="F8" s="34" t="s">
        <v>43</v>
      </c>
      <c r="G8" s="34" t="s">
        <v>13</v>
      </c>
      <c r="H8" s="34" t="s">
        <v>5</v>
      </c>
      <c r="I8" s="34" t="s">
        <v>6</v>
      </c>
      <c r="J8" s="34" t="s">
        <v>7</v>
      </c>
      <c r="K8" s="34" t="s">
        <v>8</v>
      </c>
      <c r="L8" s="34" t="s">
        <v>9</v>
      </c>
      <c r="M8" s="34" t="s">
        <v>10</v>
      </c>
      <c r="N8" s="34" t="s">
        <v>11</v>
      </c>
      <c r="O8" s="34" t="s">
        <v>12</v>
      </c>
      <c r="P8" s="34" t="s">
        <v>4</v>
      </c>
    </row>
    <row r="9" spans="1:16" x14ac:dyDescent="0.25">
      <c r="A9" s="28">
        <v>18</v>
      </c>
      <c r="B9" s="28">
        <v>0.2</v>
      </c>
      <c r="C9" s="28">
        <v>13</v>
      </c>
      <c r="D9" s="28"/>
      <c r="E9" s="28"/>
      <c r="F9" s="28"/>
      <c r="G9" s="28"/>
      <c r="H9" s="28">
        <v>13</v>
      </c>
      <c r="I9" s="28"/>
      <c r="J9" s="28"/>
      <c r="K9" s="28"/>
      <c r="L9" s="28"/>
      <c r="M9" s="28"/>
      <c r="N9" s="28"/>
      <c r="O9" s="28"/>
      <c r="P9" s="28"/>
    </row>
    <row r="10" spans="1:16" x14ac:dyDescent="0.25">
      <c r="A10" s="29">
        <v>22</v>
      </c>
      <c r="B10" s="29">
        <v>0.3</v>
      </c>
      <c r="C10" s="29">
        <v>10</v>
      </c>
      <c r="D10" s="29"/>
      <c r="E10" s="29"/>
      <c r="F10" s="29"/>
      <c r="G10" s="29"/>
      <c r="H10" s="29">
        <v>9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5">
      <c r="A11" s="29">
        <v>26</v>
      </c>
      <c r="B11" s="29">
        <v>0.5</v>
      </c>
      <c r="C11" s="29">
        <v>4</v>
      </c>
      <c r="D11" s="29"/>
      <c r="E11" s="29"/>
      <c r="F11" s="29"/>
      <c r="G11" s="29"/>
      <c r="H11" s="29">
        <v>4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5">
      <c r="A12" s="29">
        <v>30</v>
      </c>
      <c r="B12" s="29">
        <v>0.7</v>
      </c>
      <c r="C12" s="29">
        <v>5</v>
      </c>
      <c r="D12" s="29"/>
      <c r="E12" s="29"/>
      <c r="F12" s="29"/>
      <c r="G12" s="29"/>
      <c r="H12" s="29">
        <v>5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5">
      <c r="A13" s="29">
        <v>34</v>
      </c>
      <c r="B13" s="29">
        <v>0.95</v>
      </c>
      <c r="C13" s="29">
        <v>5</v>
      </c>
      <c r="D13" s="29"/>
      <c r="E13" s="29"/>
      <c r="F13" s="29"/>
      <c r="G13" s="29"/>
      <c r="H13" s="29">
        <v>3</v>
      </c>
      <c r="I13" s="29"/>
      <c r="J13" s="29"/>
      <c r="K13" s="29"/>
      <c r="L13" s="29"/>
      <c r="M13" s="29"/>
      <c r="N13" s="29"/>
      <c r="O13" s="29"/>
      <c r="P13" s="29"/>
    </row>
    <row r="14" spans="1:16" x14ac:dyDescent="0.25">
      <c r="A14" s="29">
        <v>38</v>
      </c>
      <c r="B14" s="29">
        <v>1.25</v>
      </c>
      <c r="C14" s="29">
        <v>3</v>
      </c>
      <c r="D14" s="29"/>
      <c r="E14" s="29"/>
      <c r="F14" s="29"/>
      <c r="G14" s="29"/>
      <c r="H14" s="29">
        <v>4</v>
      </c>
      <c r="I14" s="29"/>
      <c r="J14" s="29"/>
      <c r="K14" s="29"/>
      <c r="L14" s="29"/>
      <c r="M14" s="29"/>
      <c r="N14" s="29"/>
      <c r="O14" s="29"/>
      <c r="P14" s="29"/>
    </row>
    <row r="15" spans="1:16" x14ac:dyDescent="0.25">
      <c r="A15" s="29">
        <v>42</v>
      </c>
      <c r="B15" s="29">
        <v>1.55</v>
      </c>
      <c r="C15" s="29">
        <v>7</v>
      </c>
      <c r="D15" s="29"/>
      <c r="E15" s="29"/>
      <c r="F15" s="29"/>
      <c r="G15" s="29"/>
      <c r="H15" s="29">
        <v>2</v>
      </c>
      <c r="I15" s="29"/>
      <c r="J15" s="29"/>
      <c r="K15" s="29"/>
      <c r="L15" s="29"/>
      <c r="M15" s="29"/>
      <c r="N15" s="29"/>
      <c r="O15" s="29"/>
      <c r="P15" s="29"/>
    </row>
    <row r="16" spans="1:16" x14ac:dyDescent="0.25">
      <c r="A16" s="29">
        <v>46</v>
      </c>
      <c r="B16" s="29">
        <v>1.9</v>
      </c>
      <c r="C16" s="29">
        <v>4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x14ac:dyDescent="0.25">
      <c r="A17" s="29">
        <v>50</v>
      </c>
      <c r="B17" s="29">
        <v>2.2999999999999998</v>
      </c>
      <c r="C17" s="29">
        <v>4</v>
      </c>
      <c r="D17" s="29"/>
      <c r="E17" s="29"/>
      <c r="F17" s="29"/>
      <c r="G17" s="29"/>
      <c r="H17" s="29">
        <v>3</v>
      </c>
      <c r="I17" s="29"/>
      <c r="J17" s="29"/>
      <c r="K17" s="29"/>
      <c r="L17" s="29"/>
      <c r="M17" s="29"/>
      <c r="N17" s="29"/>
      <c r="O17" s="29"/>
      <c r="P17" s="29"/>
    </row>
    <row r="18" spans="1:16" x14ac:dyDescent="0.25">
      <c r="A18" s="29">
        <v>54</v>
      </c>
      <c r="B18" s="29">
        <v>2.7</v>
      </c>
      <c r="C18" s="29">
        <v>4</v>
      </c>
      <c r="D18" s="29"/>
      <c r="E18" s="29"/>
      <c r="F18" s="29"/>
      <c r="G18" s="29"/>
      <c r="H18" s="29">
        <v>3</v>
      </c>
      <c r="I18" s="29"/>
      <c r="J18" s="29"/>
      <c r="K18" s="29"/>
      <c r="L18" s="29"/>
      <c r="M18" s="29"/>
      <c r="N18" s="29"/>
      <c r="O18" s="29"/>
      <c r="P18" s="29"/>
    </row>
    <row r="19" spans="1:16" x14ac:dyDescent="0.25">
      <c r="A19" s="29">
        <v>58</v>
      </c>
      <c r="B19" s="29">
        <v>3.15</v>
      </c>
      <c r="C19" s="29">
        <v>3</v>
      </c>
      <c r="D19" s="29"/>
      <c r="E19" s="29"/>
      <c r="F19" s="29"/>
      <c r="G19" s="29"/>
      <c r="H19" s="29">
        <v>3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5">
      <c r="A20" s="29">
        <v>62</v>
      </c>
      <c r="B20" s="29">
        <v>3.6</v>
      </c>
      <c r="C20" s="29">
        <v>7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16" x14ac:dyDescent="0.25">
      <c r="A21" s="29">
        <v>66</v>
      </c>
      <c r="B21" s="29">
        <v>4.0999999999999996</v>
      </c>
      <c r="C21" s="29">
        <v>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x14ac:dyDescent="0.25">
      <c r="A22" s="29">
        <v>70</v>
      </c>
      <c r="B22" s="29">
        <v>4.5999999999999996</v>
      </c>
      <c r="C22" s="29">
        <v>1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</row>
    <row r="23" spans="1:16" x14ac:dyDescent="0.25">
      <c r="A23" s="29">
        <v>74</v>
      </c>
      <c r="B23" s="29">
        <v>5.2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x14ac:dyDescent="0.25">
      <c r="A24" s="29">
        <v>78</v>
      </c>
      <c r="B24" s="29">
        <v>5.8</v>
      </c>
      <c r="C24" s="29">
        <v>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x14ac:dyDescent="0.25">
      <c r="A25" s="29">
        <v>82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x14ac:dyDescent="0.25">
      <c r="A26" s="29">
        <v>86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x14ac:dyDescent="0.25">
      <c r="A27" s="29">
        <v>90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</row>
    <row r="30" spans="1:16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</row>
    <row r="31" spans="1:16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6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16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</row>
    <row r="39" spans="1:16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1:16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</row>
    <row r="41" spans="1:16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</row>
    <row r="42" spans="1:16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1:16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8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8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8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8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1:18" x14ac:dyDescent="0.25">
      <c r="A53" s="17"/>
      <c r="B53" s="17"/>
      <c r="C53" s="33" t="s">
        <v>2</v>
      </c>
      <c r="D53" s="33" t="s">
        <v>14</v>
      </c>
      <c r="E53" s="33" t="s">
        <v>3</v>
      </c>
      <c r="F53" s="33" t="s">
        <v>43</v>
      </c>
      <c r="G53" s="33" t="s">
        <v>13</v>
      </c>
      <c r="H53" s="33" t="s">
        <v>5</v>
      </c>
      <c r="I53" s="33" t="s">
        <v>6</v>
      </c>
      <c r="J53" s="33" t="s">
        <v>7</v>
      </c>
      <c r="K53" s="33" t="s">
        <v>8</v>
      </c>
      <c r="L53" s="33" t="s">
        <v>9</v>
      </c>
      <c r="M53" s="33" t="s">
        <v>10</v>
      </c>
      <c r="N53" s="33" t="s">
        <v>11</v>
      </c>
      <c r="O53" s="33" t="s">
        <v>12</v>
      </c>
      <c r="P53" s="33" t="s">
        <v>4</v>
      </c>
      <c r="Q53" s="32" t="s">
        <v>22</v>
      </c>
      <c r="R53" s="18" t="s">
        <v>39</v>
      </c>
    </row>
    <row r="54" spans="1:18" x14ac:dyDescent="0.25">
      <c r="A54" s="19" t="s">
        <v>21</v>
      </c>
      <c r="B54" s="19" t="s">
        <v>23</v>
      </c>
      <c r="C54" s="13">
        <f>SUM(C9:C51)</f>
        <v>73</v>
      </c>
      <c r="D54" s="13">
        <f t="shared" ref="D54:P54" si="0">SUM(D9:D51)</f>
        <v>0</v>
      </c>
      <c r="E54" s="13">
        <f t="shared" si="0"/>
        <v>0</v>
      </c>
      <c r="F54" s="13">
        <f t="shared" ref="F54" si="1">SUM(F9:F51)</f>
        <v>0</v>
      </c>
      <c r="G54" s="13">
        <f t="shared" si="0"/>
        <v>0</v>
      </c>
      <c r="H54" s="13">
        <f t="shared" si="0"/>
        <v>49</v>
      </c>
      <c r="I54" s="13">
        <f t="shared" si="0"/>
        <v>0</v>
      </c>
      <c r="J54" s="13">
        <f t="shared" si="0"/>
        <v>0</v>
      </c>
      <c r="K54" s="13">
        <f t="shared" si="0"/>
        <v>0</v>
      </c>
      <c r="L54" s="13">
        <f t="shared" si="0"/>
        <v>0</v>
      </c>
      <c r="M54" s="13">
        <f t="shared" si="0"/>
        <v>0</v>
      </c>
      <c r="N54" s="13">
        <f t="shared" si="0"/>
        <v>0</v>
      </c>
      <c r="O54" s="13">
        <f t="shared" si="0"/>
        <v>0</v>
      </c>
      <c r="P54" s="13">
        <f t="shared" si="0"/>
        <v>0</v>
      </c>
      <c r="Q54" s="19">
        <f>SUM(C54:P54)</f>
        <v>122</v>
      </c>
      <c r="R54" s="19" t="s">
        <v>35</v>
      </c>
    </row>
    <row r="55" spans="1:18" x14ac:dyDescent="0.25">
      <c r="A55" s="18"/>
      <c r="B55" s="18" t="s">
        <v>26</v>
      </c>
      <c r="C55" s="20">
        <f>ROUND(C54/$B$6, 1)</f>
        <v>243.3</v>
      </c>
      <c r="D55" s="20">
        <f t="shared" ref="D55:P55" si="2">ROUND(D54/$B$6, 1)</f>
        <v>0</v>
      </c>
      <c r="E55" s="20">
        <f t="shared" si="2"/>
        <v>0</v>
      </c>
      <c r="F55" s="20">
        <f t="shared" si="2"/>
        <v>0</v>
      </c>
      <c r="G55" s="20">
        <f t="shared" si="2"/>
        <v>0</v>
      </c>
      <c r="H55" s="20">
        <f t="shared" si="2"/>
        <v>163.30000000000001</v>
      </c>
      <c r="I55" s="20">
        <f t="shared" si="2"/>
        <v>0</v>
      </c>
      <c r="J55" s="20">
        <f t="shared" si="2"/>
        <v>0</v>
      </c>
      <c r="K55" s="20">
        <f t="shared" si="2"/>
        <v>0</v>
      </c>
      <c r="L55" s="20">
        <f t="shared" si="2"/>
        <v>0</v>
      </c>
      <c r="M55" s="20">
        <f t="shared" si="2"/>
        <v>0</v>
      </c>
      <c r="N55" s="20">
        <f t="shared" si="2"/>
        <v>0</v>
      </c>
      <c r="O55" s="20">
        <f t="shared" si="2"/>
        <v>0</v>
      </c>
      <c r="P55" s="20">
        <f t="shared" si="2"/>
        <v>0</v>
      </c>
      <c r="Q55" s="21">
        <f>ROUND(SUM(C55:P55),0)</f>
        <v>407</v>
      </c>
      <c r="R55" s="18" t="s">
        <v>36</v>
      </c>
    </row>
    <row r="56" spans="1:18" ht="18" x14ac:dyDescent="0.25">
      <c r="A56" s="19" t="s">
        <v>40</v>
      </c>
      <c r="B56" s="19" t="s">
        <v>23</v>
      </c>
      <c r="C56" s="22">
        <f>ROUND('Berechnungen Grundflaeche'!C53, 2)</f>
        <v>9.86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4.3099999999999996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3">
        <f>ROUND('Berechnungen Grundflaeche'!Q53,1)</f>
        <v>14.2</v>
      </c>
      <c r="R56" s="19" t="s">
        <v>41</v>
      </c>
    </row>
    <row r="57" spans="1:18" ht="18" x14ac:dyDescent="0.25">
      <c r="A57" s="19"/>
      <c r="B57" s="19" t="s">
        <v>26</v>
      </c>
      <c r="C57" s="22">
        <f>ROUND('Berechnungen Grundflaeche'!C54, 2)</f>
        <v>32.869999999999997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14.37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3">
        <f>ROUND('Berechnungen Grundflaeche'!Q54, 1)</f>
        <v>47.2</v>
      </c>
      <c r="R57" s="19" t="s">
        <v>42</v>
      </c>
    </row>
    <row r="58" spans="1:18" x14ac:dyDescent="0.25">
      <c r="A58" s="18"/>
      <c r="B58" s="18" t="s">
        <v>27</v>
      </c>
      <c r="C58" s="24">
        <f>ROUND(100 * 'Berechnungen Grundflaeche'!C55,0)</f>
        <v>70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30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5"/>
      <c r="R58" s="18" t="s">
        <v>44</v>
      </c>
    </row>
    <row r="59" spans="1:18" x14ac:dyDescent="0.25">
      <c r="A59" s="19" t="s">
        <v>46</v>
      </c>
      <c r="B59" s="19" t="s">
        <v>23</v>
      </c>
      <c r="C59" s="26">
        <f>ROUND('Berechnungen Vorrat'!C53, 1)</f>
        <v>111.3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46.2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7">
        <f>ROUND('Berechnungen Vorrat'!Q53, 0)</f>
        <v>158</v>
      </c>
      <c r="R59" s="19" t="s">
        <v>37</v>
      </c>
    </row>
    <row r="60" spans="1:18" x14ac:dyDescent="0.25">
      <c r="A60" s="19"/>
      <c r="B60" s="19" t="s">
        <v>26</v>
      </c>
      <c r="C60" s="26">
        <f>ROUND('Berechnungen Vorrat'!C54, 1)</f>
        <v>371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154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7">
        <f>ROUND('Berechnungen Vorrat'!Q54, 0)</f>
        <v>525</v>
      </c>
      <c r="R60" s="19" t="s">
        <v>38</v>
      </c>
    </row>
    <row r="61" spans="1:18" x14ac:dyDescent="0.25">
      <c r="A61" s="18"/>
      <c r="B61" s="18" t="s">
        <v>27</v>
      </c>
      <c r="C61" s="24">
        <f>ROUND(100 * 'Berechnungen Vorrat'!C55, 0)</f>
        <v>71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29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5"/>
      <c r="R61" s="18" t="s">
        <v>45</v>
      </c>
    </row>
  </sheetData>
  <sheetProtection algorithmName="SHA-512" hashValue="EYm4cYDmZ1n8QcEMbjwzaEcX2fburv8rphEewM8XWgSc2QfjF0fMOK03/wBIind2oBrBrCN6jVRTfsq86FSqPA==" saltValue="NuS8aY1G+eKJQG0E2IY2a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P51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28</v>
      </c>
    </row>
    <row r="2" spans="1:16" x14ac:dyDescent="0.25">
      <c r="A2" s="10" t="s">
        <v>34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Kluppierungsprotokoll!C9/$B$6</f>
        <v>43.333333333333336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43.333333333333336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Kluppierungsprotokoll!C10/$B$6</f>
        <v>33.333333333333336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30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Kluppierungsprotokoll!C11/$B$6</f>
        <v>13.333333333333334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13.333333333333334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Kluppierungsprotokoll!C12/$B$6</f>
        <v>16.666666666666668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16.666666666666668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Kluppierungsprotokoll!C13/$B$6</f>
        <v>16.666666666666668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10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Kluppierungsprotokoll!C14/$B$6</f>
        <v>10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13.333333333333334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Kluppierungsprotokoll!C15/$B$6</f>
        <v>23.333333333333336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6.666666666666667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Kluppierungsprotokoll!C16/$B$6</f>
        <v>13.333333333333334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Kluppierungsprotokoll!C17/$B$6</f>
        <v>13.333333333333334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Kluppierungsprotokoll!C18/$B$6</f>
        <v>13.333333333333334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10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Kluppierungsprotokoll!C19/$B$6</f>
        <v>10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10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Kluppierungsprotokoll!C20/$B$6</f>
        <v>23.333333333333336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Kluppierungsprotokoll!C21/$B$6</f>
        <v>6.666666666666667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Kluppierungsprotokoll!C22/$B$6</f>
        <v>3.3333333333333335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Kluppierungsprotokoll!C24/$B$6</f>
        <v>3.3333333333333335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</row>
    <row r="49" spans="1:16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</row>
    <row r="50" spans="1:16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</row>
    <row r="51" spans="1:16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29</v>
      </c>
    </row>
    <row r="2" spans="1:16" x14ac:dyDescent="0.25">
      <c r="A2" s="10" t="s">
        <v>33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Kluppierungsprotokoll!C9*($A9/200)^2*PI()</f>
        <v>0.33080970642300517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0.33080970642300517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Kluppierungsprotokoll!C10*($A10/200)^2*PI()</f>
        <v>0.38013271108436497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0.34211943997592847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Kluppierungsprotokoll!C11*($A11/200)^2*PI()</f>
        <v>0.21237166338267005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0.21237166338267005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Kluppierungsprotokoll!C12*($A12/200)^2*PI()</f>
        <v>0.35342917352885167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0.35342917352885167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Kluppierungsprotokoll!C13*($A13/200)^2*PI()</f>
        <v>0.45396013844372518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0.27237608306623512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Kluppierungsprotokoll!C14*($A14/200)^2*PI()</f>
        <v>0.34023448438377463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0.45364597917836613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Kluppierungsprotokoll!C15*($A15/200)^2*PI()</f>
        <v>0.96980965216316906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0.27708847204661974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Kluppierungsprotokoll!C16*($A16/200)^2*PI()</f>
        <v>0.66476100549960027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Kluppierungsprotokoll!C17*($A17/200)^2*PI()</f>
        <v>0.78539816339744828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0.58904862254808621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Kluppierungsprotokoll!C18*($A18/200)^2*PI()</f>
        <v>0.91608841778678374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0.68706631334008772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Kluppierungsprotokoll!C19*($A19/200)^2*PI()</f>
        <v>0.79262382650070473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0.79262382650070473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Kluppierungsprotokoll!C20*($A20/200)^2*PI()</f>
        <v>2.113349378069854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Kluppierungsprotokoll!C21*($A21/200)^2*PI()</f>
        <v>0.68423887995185706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Kluppierungsprotokoll!C22*($A22/200)^2*PI()</f>
        <v>0.38484510006474959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Kluppierungsprotokoll!C24*($A24/200)^2*PI()</f>
        <v>0.4778362426110076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</row>
    <row r="53" spans="1:17" x14ac:dyDescent="0.25">
      <c r="A53" s="2" t="s">
        <v>24</v>
      </c>
      <c r="B53" s="2" t="s">
        <v>23</v>
      </c>
      <c r="C53" s="2">
        <f>SUM(C9:C51)</f>
        <v>9.8598885432915662</v>
      </c>
      <c r="D53" s="2">
        <f t="shared" ref="D53:P53" si="0">SUM(D9:D51)</f>
        <v>0</v>
      </c>
      <c r="E53" s="2">
        <f t="shared" si="0"/>
        <v>0</v>
      </c>
      <c r="F53" s="2">
        <f t="shared" si="0"/>
        <v>0</v>
      </c>
      <c r="G53" s="2">
        <f t="shared" si="0"/>
        <v>0</v>
      </c>
      <c r="H53" s="2">
        <f t="shared" si="0"/>
        <v>4.3105792799905558</v>
      </c>
      <c r="I53" s="2">
        <f t="shared" si="0"/>
        <v>0</v>
      </c>
      <c r="J53" s="2">
        <f t="shared" si="0"/>
        <v>0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14.170467823282122</v>
      </c>
    </row>
    <row r="54" spans="1:17" x14ac:dyDescent="0.25">
      <c r="A54" s="2" t="s">
        <v>24</v>
      </c>
      <c r="B54" s="2" t="s">
        <v>26</v>
      </c>
      <c r="C54" s="2">
        <f>C53/$B$6</f>
        <v>32.866295144305219</v>
      </c>
      <c r="D54" s="2">
        <f t="shared" ref="D54:P54" si="1">D53/$B$6</f>
        <v>0</v>
      </c>
      <c r="E54" s="2">
        <f t="shared" si="1"/>
        <v>0</v>
      </c>
      <c r="F54" s="2">
        <f t="shared" ref="F54" si="2">F53/$B$6</f>
        <v>0</v>
      </c>
      <c r="G54" s="2">
        <f t="shared" si="1"/>
        <v>0</v>
      </c>
      <c r="H54" s="2">
        <f t="shared" si="1"/>
        <v>14.36859759996852</v>
      </c>
      <c r="I54" s="2">
        <f t="shared" si="1"/>
        <v>0</v>
      </c>
      <c r="J54" s="2">
        <f t="shared" si="1"/>
        <v>0</v>
      </c>
      <c r="K54" s="2">
        <f t="shared" si="1"/>
        <v>0</v>
      </c>
      <c r="L54" s="2">
        <f t="shared" si="1"/>
        <v>0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>SUM(C54:P54)</f>
        <v>47.234892744273736</v>
      </c>
    </row>
    <row r="55" spans="1:17" x14ac:dyDescent="0.25">
      <c r="A55" s="2" t="s">
        <v>24</v>
      </c>
      <c r="B55" s="2" t="s">
        <v>31</v>
      </c>
      <c r="C55" s="2">
        <f>C54/$Q54</f>
        <v>0.69580543608389134</v>
      </c>
      <c r="D55" s="2">
        <f t="shared" ref="D55:P55" si="3">D54/$Q54</f>
        <v>0</v>
      </c>
      <c r="E55" s="2">
        <f t="shared" si="3"/>
        <v>0</v>
      </c>
      <c r="F55" s="2">
        <f t="shared" ref="F55" si="4">F54/$Q54</f>
        <v>0</v>
      </c>
      <c r="G55" s="2">
        <f t="shared" si="3"/>
        <v>0</v>
      </c>
      <c r="H55" s="2">
        <f t="shared" si="3"/>
        <v>0.30419456391610877</v>
      </c>
      <c r="I55" s="2">
        <f t="shared" si="3"/>
        <v>0</v>
      </c>
      <c r="J55" s="2">
        <f t="shared" si="3"/>
        <v>0</v>
      </c>
      <c r="K55" s="2">
        <f t="shared" si="3"/>
        <v>0</v>
      </c>
      <c r="L55" s="2">
        <f t="shared" si="3"/>
        <v>0</v>
      </c>
      <c r="M55" s="2">
        <f t="shared" si="3"/>
        <v>0</v>
      </c>
      <c r="N55" s="2">
        <f t="shared" si="3"/>
        <v>0</v>
      </c>
      <c r="O55" s="2">
        <f t="shared" si="3"/>
        <v>0</v>
      </c>
      <c r="P55" s="2">
        <f t="shared" si="3"/>
        <v>0</v>
      </c>
      <c r="Q55" s="2">
        <f>SUM(C55:P55)</f>
        <v>1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Q55"/>
  <sheetViews>
    <sheetView workbookViewId="0">
      <selection activeCell="G13" sqref="G13"/>
    </sheetView>
  </sheetViews>
  <sheetFormatPr baseColWidth="10" defaultColWidth="11" defaultRowHeight="15.75" x14ac:dyDescent="0.25"/>
  <cols>
    <col min="1" max="1" width="17.875" style="2" customWidth="1"/>
    <col min="2" max="2" width="12" style="2" customWidth="1"/>
    <col min="3" max="16384" width="11" style="2"/>
  </cols>
  <sheetData>
    <row r="1" spans="1:16" ht="21" x14ac:dyDescent="0.35">
      <c r="A1" s="1" t="s">
        <v>30</v>
      </c>
    </row>
    <row r="2" spans="1:16" x14ac:dyDescent="0.25">
      <c r="A2" s="10" t="s">
        <v>32</v>
      </c>
    </row>
    <row r="3" spans="1:16" x14ac:dyDescent="0.25">
      <c r="A3" s="3" t="s">
        <v>15</v>
      </c>
      <c r="B3" s="4"/>
    </row>
    <row r="4" spans="1:16" x14ac:dyDescent="0.25">
      <c r="A4" s="3" t="s">
        <v>16</v>
      </c>
      <c r="B4" s="4"/>
    </row>
    <row r="5" spans="1:16" x14ac:dyDescent="0.25">
      <c r="A5" s="3" t="s">
        <v>17</v>
      </c>
      <c r="B5" s="4"/>
    </row>
    <row r="6" spans="1:16" x14ac:dyDescent="0.25">
      <c r="A6" s="3" t="s">
        <v>18</v>
      </c>
      <c r="B6" s="4">
        <f>Kluppierungsprotokoll!B6</f>
        <v>0.3</v>
      </c>
      <c r="C6" s="3" t="s">
        <v>0</v>
      </c>
    </row>
    <row r="8" spans="1:16" ht="47.25" x14ac:dyDescent="0.25">
      <c r="A8" s="5" t="s">
        <v>20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43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25">
      <c r="A9" s="7">
        <f>Kluppierungsprotokoll!A9</f>
        <v>18</v>
      </c>
      <c r="B9" s="7">
        <f>Kluppierungsprotokoll!B9</f>
        <v>0.2</v>
      </c>
      <c r="C9" s="7">
        <f>Kluppierungsprotokoll!C9*$B9</f>
        <v>2.6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2.6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</row>
    <row r="10" spans="1:16" x14ac:dyDescent="0.25">
      <c r="A10" s="8">
        <f>Kluppierungsprotokoll!A10</f>
        <v>22</v>
      </c>
      <c r="B10" s="8">
        <f>Kluppierungsprotokoll!B10</f>
        <v>0.3</v>
      </c>
      <c r="C10" s="8">
        <f>Kluppierungsprotokoll!C10*$B10</f>
        <v>3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2.6999999999999997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</row>
    <row r="11" spans="1:16" x14ac:dyDescent="0.25">
      <c r="A11" s="8">
        <f>Kluppierungsprotokoll!A11</f>
        <v>26</v>
      </c>
      <c r="B11" s="8">
        <f>Kluppierungsprotokoll!B11</f>
        <v>0.5</v>
      </c>
      <c r="C11" s="8">
        <f>Kluppierungsprotokoll!C11*$B11</f>
        <v>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2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</row>
    <row r="12" spans="1:16" x14ac:dyDescent="0.25">
      <c r="A12" s="8">
        <f>Kluppierungsprotokoll!A12</f>
        <v>30</v>
      </c>
      <c r="B12" s="8">
        <f>Kluppierungsprotokoll!B12</f>
        <v>0.7</v>
      </c>
      <c r="C12" s="8">
        <f>Kluppierungsprotokoll!C12*$B12</f>
        <v>3.5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3.5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</row>
    <row r="13" spans="1:16" x14ac:dyDescent="0.25">
      <c r="A13" s="8">
        <f>Kluppierungsprotokoll!A13</f>
        <v>34</v>
      </c>
      <c r="B13" s="8">
        <f>Kluppierungsprotokoll!B13</f>
        <v>0.95</v>
      </c>
      <c r="C13" s="8">
        <f>Kluppierungsprotokoll!C13*$B13</f>
        <v>4.75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2.8499999999999996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</row>
    <row r="14" spans="1:16" x14ac:dyDescent="0.25">
      <c r="A14" s="8">
        <f>Kluppierungsprotokoll!A14</f>
        <v>38</v>
      </c>
      <c r="B14" s="8">
        <f>Kluppierungsprotokoll!B14</f>
        <v>1.25</v>
      </c>
      <c r="C14" s="8">
        <f>Kluppierungsprotokoll!C14*$B14</f>
        <v>3.75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5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</row>
    <row r="15" spans="1:16" x14ac:dyDescent="0.25">
      <c r="A15" s="8">
        <f>Kluppierungsprotokoll!A15</f>
        <v>42</v>
      </c>
      <c r="B15" s="8">
        <f>Kluppierungsprotokoll!B15</f>
        <v>1.55</v>
      </c>
      <c r="C15" s="8">
        <f>Kluppierungsprotokoll!C15*$B15</f>
        <v>10.85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3.1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</row>
    <row r="16" spans="1:16" x14ac:dyDescent="0.25">
      <c r="A16" s="8">
        <f>Kluppierungsprotokoll!A16</f>
        <v>46</v>
      </c>
      <c r="B16" s="8">
        <f>Kluppierungsprotokoll!B16</f>
        <v>1.9</v>
      </c>
      <c r="C16" s="8">
        <f>Kluppierungsprotokoll!C16*$B16</f>
        <v>7.6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</row>
    <row r="17" spans="1:16" x14ac:dyDescent="0.25">
      <c r="A17" s="8">
        <f>Kluppierungsprotokoll!A17</f>
        <v>50</v>
      </c>
      <c r="B17" s="8">
        <f>Kluppierungsprotokoll!B17</f>
        <v>2.2999999999999998</v>
      </c>
      <c r="C17" s="8">
        <f>Kluppierungsprotokoll!C17*$B17</f>
        <v>9.1999999999999993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6.8999999999999995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</row>
    <row r="18" spans="1:16" x14ac:dyDescent="0.25">
      <c r="A18" s="8">
        <f>Kluppierungsprotokoll!A18</f>
        <v>54</v>
      </c>
      <c r="B18" s="8">
        <f>Kluppierungsprotokoll!B18</f>
        <v>2.7</v>
      </c>
      <c r="C18" s="8">
        <f>Kluppierungsprotokoll!C18*$B18</f>
        <v>10.8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8.1000000000000014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</row>
    <row r="19" spans="1:16" x14ac:dyDescent="0.25">
      <c r="A19" s="8">
        <f>Kluppierungsprotokoll!A19</f>
        <v>58</v>
      </c>
      <c r="B19" s="8">
        <f>Kluppierungsprotokoll!B19</f>
        <v>3.15</v>
      </c>
      <c r="C19" s="8">
        <f>Kluppierungsprotokoll!C19*$B19</f>
        <v>9.4499999999999993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9.4499999999999993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</row>
    <row r="20" spans="1:16" x14ac:dyDescent="0.25">
      <c r="A20" s="8">
        <f>Kluppierungsprotokoll!A20</f>
        <v>62</v>
      </c>
      <c r="B20" s="8">
        <f>Kluppierungsprotokoll!B20</f>
        <v>3.6</v>
      </c>
      <c r="C20" s="8">
        <f>Kluppierungsprotokoll!C20*$B20</f>
        <v>25.2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</row>
    <row r="21" spans="1:16" x14ac:dyDescent="0.25">
      <c r="A21" s="8">
        <f>Kluppierungsprotokoll!A21</f>
        <v>66</v>
      </c>
      <c r="B21" s="8">
        <f>Kluppierungsprotokoll!B21</f>
        <v>4.0999999999999996</v>
      </c>
      <c r="C21" s="8">
        <f>Kluppierungsprotokoll!C21*$B21</f>
        <v>8.1999999999999993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</row>
    <row r="22" spans="1:16" x14ac:dyDescent="0.25">
      <c r="A22" s="8">
        <f>Kluppierungsprotokoll!A22</f>
        <v>70</v>
      </c>
      <c r="B22" s="8">
        <f>Kluppierungsprotokoll!B22</f>
        <v>4.5999999999999996</v>
      </c>
      <c r="C22" s="8">
        <f>Kluppierungsprotokoll!C22*$B22</f>
        <v>4.5999999999999996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</row>
    <row r="23" spans="1:16" x14ac:dyDescent="0.25">
      <c r="A23" s="8">
        <f>Kluppierungsprotokoll!A23</f>
        <v>74</v>
      </c>
      <c r="B23" s="8">
        <f>Kluppierungsprotokoll!B23</f>
        <v>5.2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</row>
    <row r="24" spans="1:16" x14ac:dyDescent="0.25">
      <c r="A24" s="8">
        <f>Kluppierungsprotokoll!A24</f>
        <v>78</v>
      </c>
      <c r="B24" s="8">
        <f>Kluppierungsprotokoll!B24</f>
        <v>5.8</v>
      </c>
      <c r="C24" s="8">
        <f>Kluppierungsprotokoll!C24*$B24</f>
        <v>5.8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</row>
    <row r="25" spans="1:16" x14ac:dyDescent="0.25">
      <c r="A25" s="8">
        <f>Kluppierungsprotokoll!A25</f>
        <v>82</v>
      </c>
      <c r="B25" s="8">
        <f>Kluppierungsprotokoll!B25</f>
        <v>0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</row>
    <row r="26" spans="1:16" x14ac:dyDescent="0.25">
      <c r="A26" s="8">
        <f>Kluppierungsprotokoll!A26</f>
        <v>86</v>
      </c>
      <c r="B26" s="8">
        <f>Kluppierungsprotokoll!B26</f>
        <v>0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</row>
    <row r="27" spans="1:16" x14ac:dyDescent="0.25">
      <c r="A27" s="8">
        <f>Kluppierungsprotokoll!A27</f>
        <v>90</v>
      </c>
      <c r="B27" s="8">
        <f>Kluppierungsprotokoll!B27</f>
        <v>0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</row>
    <row r="28" spans="1:16" x14ac:dyDescent="0.25">
      <c r="A28" s="8">
        <f>Kluppierungsprotokoll!A28</f>
        <v>0</v>
      </c>
      <c r="B28" s="8">
        <f>Kluppierungsprotokoll!B28</f>
        <v>0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</row>
    <row r="29" spans="1:16" x14ac:dyDescent="0.25">
      <c r="A29" s="8">
        <f>Kluppierungsprotokoll!A29</f>
        <v>0</v>
      </c>
      <c r="B29" s="8">
        <f>Kluppierungsprotokoll!B29</f>
        <v>0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</row>
    <row r="30" spans="1:16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</row>
    <row r="31" spans="1:16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</row>
    <row r="32" spans="1:16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</row>
    <row r="33" spans="1:16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</row>
    <row r="34" spans="1:16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</row>
    <row r="35" spans="1:16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</row>
    <row r="36" spans="1:16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</row>
    <row r="37" spans="1:16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</row>
    <row r="38" spans="1:16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</row>
    <row r="39" spans="1:16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</row>
    <row r="40" spans="1:16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</row>
    <row r="41" spans="1:16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</row>
    <row r="42" spans="1:16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</row>
    <row r="43" spans="1:16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</row>
    <row r="44" spans="1:16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</row>
    <row r="45" spans="1:16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</row>
    <row r="46" spans="1:16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</row>
    <row r="47" spans="1:16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</row>
    <row r="48" spans="1:16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</row>
    <row r="49" spans="1:17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</row>
    <row r="50" spans="1:17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</row>
    <row r="51" spans="1:17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</row>
    <row r="53" spans="1:17" x14ac:dyDescent="0.25">
      <c r="A53" s="2" t="s">
        <v>25</v>
      </c>
      <c r="B53" s="2" t="s">
        <v>23</v>
      </c>
      <c r="C53" s="2">
        <f>SUM(C9:C51)</f>
        <v>111.3</v>
      </c>
      <c r="D53" s="2">
        <f t="shared" ref="D53:P53" si="0">SUM(D9:D51)</f>
        <v>0</v>
      </c>
      <c r="E53" s="2">
        <f t="shared" si="0"/>
        <v>0</v>
      </c>
      <c r="F53" s="2">
        <f t="shared" ref="F53" si="1">SUM(F9:F51)</f>
        <v>0</v>
      </c>
      <c r="G53" s="2">
        <f t="shared" si="0"/>
        <v>0</v>
      </c>
      <c r="H53" s="2">
        <f t="shared" si="0"/>
        <v>46.2</v>
      </c>
      <c r="I53" s="2">
        <f t="shared" si="0"/>
        <v>0</v>
      </c>
      <c r="J53" s="2">
        <f t="shared" si="0"/>
        <v>0</v>
      </c>
      <c r="K53" s="2">
        <f t="shared" si="0"/>
        <v>0</v>
      </c>
      <c r="L53" s="2">
        <f t="shared" si="0"/>
        <v>0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>SUM(C53:P53)</f>
        <v>157.5</v>
      </c>
    </row>
    <row r="54" spans="1:17" x14ac:dyDescent="0.25">
      <c r="A54" s="2" t="s">
        <v>25</v>
      </c>
      <c r="B54" s="2" t="s">
        <v>26</v>
      </c>
      <c r="C54" s="2">
        <f>C53/$B$6</f>
        <v>371</v>
      </c>
      <c r="D54" s="2">
        <f t="shared" ref="D54:P54" si="2">D53/$B$6</f>
        <v>0</v>
      </c>
      <c r="E54" s="2">
        <f t="shared" si="2"/>
        <v>0</v>
      </c>
      <c r="F54" s="2">
        <f t="shared" ref="F54" si="3">F53/$B$6</f>
        <v>0</v>
      </c>
      <c r="G54" s="2">
        <f t="shared" si="2"/>
        <v>0</v>
      </c>
      <c r="H54" s="2">
        <f t="shared" si="2"/>
        <v>154.00000000000003</v>
      </c>
      <c r="I54" s="2">
        <f t="shared" si="2"/>
        <v>0</v>
      </c>
      <c r="J54" s="2">
        <f t="shared" si="2"/>
        <v>0</v>
      </c>
      <c r="K54" s="2">
        <f t="shared" si="2"/>
        <v>0</v>
      </c>
      <c r="L54" s="2">
        <f t="shared" si="2"/>
        <v>0</v>
      </c>
      <c r="M54" s="2">
        <f t="shared" si="2"/>
        <v>0</v>
      </c>
      <c r="N54" s="2">
        <f t="shared" si="2"/>
        <v>0</v>
      </c>
      <c r="O54" s="2">
        <f t="shared" si="2"/>
        <v>0</v>
      </c>
      <c r="P54" s="2">
        <f t="shared" si="2"/>
        <v>0</v>
      </c>
      <c r="Q54" s="2">
        <f>SUM(C54:P54)</f>
        <v>525</v>
      </c>
    </row>
    <row r="55" spans="1:17" x14ac:dyDescent="0.25">
      <c r="A55" s="2" t="s">
        <v>25</v>
      </c>
      <c r="B55" s="2" t="s">
        <v>31</v>
      </c>
      <c r="C55" s="2">
        <f>C54/$Q54</f>
        <v>0.70666666666666667</v>
      </c>
      <c r="D55" s="2">
        <f t="shared" ref="D55:P55" si="4">D54/$Q54</f>
        <v>0</v>
      </c>
      <c r="E55" s="2">
        <f t="shared" si="4"/>
        <v>0</v>
      </c>
      <c r="F55" s="2">
        <f t="shared" ref="F55" si="5">F54/$Q54</f>
        <v>0</v>
      </c>
      <c r="G55" s="2">
        <f t="shared" si="4"/>
        <v>0</v>
      </c>
      <c r="H55" s="2">
        <f t="shared" si="4"/>
        <v>0.29333333333333339</v>
      </c>
      <c r="I55" s="2">
        <f t="shared" si="4"/>
        <v>0</v>
      </c>
      <c r="J55" s="2">
        <f t="shared" si="4"/>
        <v>0</v>
      </c>
      <c r="K55" s="2">
        <f t="shared" si="4"/>
        <v>0</v>
      </c>
      <c r="L55" s="2">
        <f t="shared" si="4"/>
        <v>0</v>
      </c>
      <c r="M55" s="2">
        <f t="shared" si="4"/>
        <v>0</v>
      </c>
      <c r="N55" s="2">
        <f t="shared" si="4"/>
        <v>0</v>
      </c>
      <c r="O55" s="2">
        <f t="shared" si="4"/>
        <v>0</v>
      </c>
      <c r="P55" s="2">
        <f t="shared" si="4"/>
        <v>0</v>
      </c>
      <c r="Q55" s="2">
        <f>SUM(C55:P55)</f>
        <v>1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Berchtold Lukas</cp:lastModifiedBy>
  <dcterms:created xsi:type="dcterms:W3CDTF">2022-03-10T11:48:40Z</dcterms:created>
  <dcterms:modified xsi:type="dcterms:W3CDTF">2024-01-23T12:50:57Z</dcterms:modified>
</cp:coreProperties>
</file>