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2\"/>
    </mc:Choice>
  </mc:AlternateContent>
  <bookViews>
    <workbookView xWindow="0" yWindow="0" windowWidth="27165" windowHeight="141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2" i="5" l="1"/>
  <c r="Q32" i="5"/>
  <c r="J32" i="5"/>
  <c r="R32" i="5"/>
  <c r="C32" i="5"/>
  <c r="K32" i="5"/>
  <c r="S32" i="5"/>
  <c r="O32" i="5"/>
  <c r="D32" i="5"/>
  <c r="L32" i="5"/>
  <c r="N32" i="5"/>
  <c r="G32" i="5"/>
  <c r="E32" i="5"/>
  <c r="M32" i="5"/>
  <c r="F32" i="5"/>
  <c r="H32" i="5"/>
  <c r="P32" i="5"/>
  <c r="I32" i="6"/>
  <c r="Q32" i="6"/>
  <c r="J32" i="6"/>
  <c r="R32" i="6"/>
  <c r="O32" i="6"/>
  <c r="H32" i="6"/>
  <c r="C32" i="6"/>
  <c r="K32" i="6"/>
  <c r="S32" i="6"/>
  <c r="N32" i="6"/>
  <c r="D32" i="6"/>
  <c r="L32" i="6"/>
  <c r="E32" i="6"/>
  <c r="M32" i="6"/>
  <c r="F32" i="6"/>
  <c r="G32" i="6"/>
  <c r="P32" i="6"/>
  <c r="H33" i="5"/>
  <c r="P33" i="5"/>
  <c r="I33" i="5"/>
  <c r="Q33" i="5"/>
  <c r="J33" i="5"/>
  <c r="R33" i="5"/>
  <c r="M33" i="5"/>
  <c r="C33" i="5"/>
  <c r="K33" i="5"/>
  <c r="S33" i="5"/>
  <c r="N33" i="5"/>
  <c r="D33" i="5"/>
  <c r="L33" i="5"/>
  <c r="E33" i="5"/>
  <c r="F33" i="5"/>
  <c r="G33" i="5"/>
  <c r="O33" i="5"/>
  <c r="H33" i="6"/>
  <c r="P33" i="6"/>
  <c r="I33" i="6"/>
  <c r="Q33" i="6"/>
  <c r="N33" i="6"/>
  <c r="J33" i="6"/>
  <c r="R33" i="6"/>
  <c r="D33" i="6"/>
  <c r="M33" i="6"/>
  <c r="F33" i="6"/>
  <c r="G33" i="6"/>
  <c r="C33" i="6"/>
  <c r="K33" i="6"/>
  <c r="S33" i="6"/>
  <c r="L33" i="6"/>
  <c r="E33" i="6"/>
  <c r="O33" i="6"/>
  <c r="C30" i="5"/>
  <c r="K30" i="5"/>
  <c r="S30" i="5"/>
  <c r="D30" i="5"/>
  <c r="L30" i="5"/>
  <c r="E30" i="5"/>
  <c r="M30" i="5"/>
  <c r="F30" i="5"/>
  <c r="N30" i="5"/>
  <c r="P30" i="5"/>
  <c r="Q30" i="5"/>
  <c r="G30" i="5"/>
  <c r="O30" i="5"/>
  <c r="H30" i="5"/>
  <c r="I30" i="5"/>
  <c r="J30" i="5"/>
  <c r="R30" i="5"/>
  <c r="G34" i="5"/>
  <c r="O34" i="5"/>
  <c r="E34" i="5"/>
  <c r="H34" i="5"/>
  <c r="P34" i="5"/>
  <c r="I34" i="5"/>
  <c r="Q34" i="5"/>
  <c r="M34" i="5"/>
  <c r="J34" i="5"/>
  <c r="R34" i="5"/>
  <c r="D34" i="5"/>
  <c r="L34" i="5"/>
  <c r="C34" i="5"/>
  <c r="K34" i="5"/>
  <c r="S34" i="5"/>
  <c r="F34" i="5"/>
  <c r="N34" i="5"/>
  <c r="C30" i="6"/>
  <c r="K30" i="6"/>
  <c r="S30" i="6"/>
  <c r="D30" i="6"/>
  <c r="L30" i="6"/>
  <c r="Q30" i="6"/>
  <c r="J30" i="6"/>
  <c r="E30" i="6"/>
  <c r="M30" i="6"/>
  <c r="O30" i="6"/>
  <c r="P30" i="6"/>
  <c r="R30" i="6"/>
  <c r="F30" i="6"/>
  <c r="N30" i="6"/>
  <c r="G30" i="6"/>
  <c r="I30" i="6"/>
  <c r="H30" i="6"/>
  <c r="G34" i="6"/>
  <c r="O34" i="6"/>
  <c r="H34" i="6"/>
  <c r="P34" i="6"/>
  <c r="N34" i="6"/>
  <c r="I34" i="6"/>
  <c r="Q34" i="6"/>
  <c r="C34" i="6"/>
  <c r="S34" i="6"/>
  <c r="M34" i="6"/>
  <c r="J34" i="6"/>
  <c r="R34" i="6"/>
  <c r="K34" i="6"/>
  <c r="D34" i="6"/>
  <c r="E34" i="6"/>
  <c r="F34" i="6"/>
  <c r="L34" i="6"/>
  <c r="J31" i="5"/>
  <c r="R31" i="5"/>
  <c r="C31" i="5"/>
  <c r="K31" i="5"/>
  <c r="S31" i="5"/>
  <c r="D31" i="5"/>
  <c r="L31" i="5"/>
  <c r="G31" i="5"/>
  <c r="H31" i="5"/>
  <c r="E31" i="5"/>
  <c r="M31" i="5"/>
  <c r="O31" i="5"/>
  <c r="F31" i="5"/>
  <c r="N31" i="5"/>
  <c r="P31" i="5"/>
  <c r="I31" i="5"/>
  <c r="Q31" i="5"/>
  <c r="J31" i="6"/>
  <c r="R31" i="6"/>
  <c r="C31" i="6"/>
  <c r="K31" i="6"/>
  <c r="S31" i="6"/>
  <c r="O31" i="6"/>
  <c r="D31" i="6"/>
  <c r="L31" i="6"/>
  <c r="N31" i="6"/>
  <c r="H31" i="6"/>
  <c r="E31" i="6"/>
  <c r="M31" i="6"/>
  <c r="F31" i="6"/>
  <c r="G31" i="6"/>
  <c r="I31" i="6"/>
  <c r="P31" i="6"/>
  <c r="Q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<sst xmlns="http://schemas.openxmlformats.org/spreadsheetml/2006/main" count="155" uniqueCount="56">
  <si>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</si>
  <si>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</si>
  <si>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</si>
  <si>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</si>
  <si>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</si>
  <si>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</si>
  <si>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</si>
  <si>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</si>
  <si>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</si>
  <si>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</si>
  <si>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</si>
  <si>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</si>
  <si>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</si>
  <si>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</si>
  <si>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</si>
  <si>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</si>
  <si>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</si>
  <si>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</si>
  <si>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</si>
  <si>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</si>
  <si>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</si>
  <si>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</si>
  <si>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</si>
  <si>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</si>
  <si>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</si>
  <si>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</si>
  <si>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</si>
  <si>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</si>
  <si>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</si>
  <si>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</si>
  <si>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</si>
  <si>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</si>
  <si>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</si>
  <si>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</si>
  <si>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</si>
  <si>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</si>
  <si>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</si>
  <si>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</si>
  <si>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</si>
  <si>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</si>
  <si>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</si>
  <si>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</si>
  <si>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</si>
  <si>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</si>
  <si>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</si>
  <si>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</si>
  <si>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</si>
  <si>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</si>
  <si>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</si>
  <si>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</si>
  <si>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</si>
  <si>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</si>
  <si>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</si>
  <si>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</si>
  <si>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</si>
  <si>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VD22 - Amont Pierre à Granfer, long de la Serine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</si>
</sst>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F30" sqref="F30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45328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0.78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0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7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6</v>
      </c>
    </row>
    <row r="11" spans="1:19" x14ac:dyDescent="0.25">
      <c r="A11" s="8">
        <v>18</v>
      </c>
      <c r="B11" s="8">
        <v>0.18</v>
      </c>
      <c r="C11" s="8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5</v>
      </c>
      <c r="J11" s="8">
        <v>0</v>
      </c>
      <c r="K11" s="8">
        <v>2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8</v>
      </c>
    </row>
    <row r="12" spans="1:19" x14ac:dyDescent="0.25">
      <c r="A12" s="8">
        <v>22</v>
      </c>
      <c r="B12" s="8">
        <v>0.28999999999999998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9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2</v>
      </c>
    </row>
    <row r="13" spans="1:19" x14ac:dyDescent="0.25">
      <c r="A13" s="8">
        <v>26</v>
      </c>
      <c r="B13" s="8">
        <v>0.46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5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2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4</v>
      </c>
      <c r="J15" s="8">
        <v>1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2</v>
      </c>
    </row>
    <row r="16" spans="1:19" x14ac:dyDescent="0.25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6</v>
      </c>
      <c r="J17" s="8">
        <v>2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6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4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4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</v>
      </c>
      <c r="D54" s="12">
        <f t="shared" ref="D54:S54" si="0">SUM(D9:D51)</f>
        <v>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66</v>
      </c>
      <c r="J54" s="12">
        <f t="shared" si="0"/>
        <v>4</v>
      </c>
      <c r="K54" s="12">
        <f t="shared" si="0"/>
        <v>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18</v>
      </c>
      <c r="T54" s="13">
        <f>SUM(C54:S54)</f>
        <v>92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1.3</v>
      </c>
      <c r="D55" s="20">
        <f t="shared" ref="D55:S55" si="3">ROUND(D54/$B$6, 1)</f>
        <v>1.3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84.6</v>
      </c>
      <c r="J55" s="20">
        <f t="shared" si="3"/>
        <v>5.0999999999999996</v>
      </c>
      <c r="K55" s="20">
        <f t="shared" si="3"/>
        <v>2.6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23.1</v>
      </c>
      <c r="T55" s="21">
        <f>ROUND(SUM(C55:S55),0)</f>
        <v>118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0.03</v>
      </c>
      <c r="D56" s="22">
        <f>ROUND('Calcul surface terriere'!D53, 2)</f>
        <v>0.02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8.23</v>
      </c>
      <c r="J56" s="22">
        <f>ROUND('Calcul surface terriere'!J53, 2)</f>
        <v>0.56000000000000005</v>
      </c>
      <c r="K56" s="22">
        <f>ROUND('Calcul surface terriere'!K53, 2)</f>
        <v>0.05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0.55000000000000004</v>
      </c>
      <c r="T56" s="23">
        <f>ROUND('Calcul surface terriere'!T53,1)</f>
        <v>9.4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0.03</v>
      </c>
      <c r="D57" s="22">
        <f>ROUND('Calcul surface terriere'!D54, 2)</f>
        <v>0.02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10.55</v>
      </c>
      <c r="J57" s="22">
        <f>ROUND('Calcul surface terriere'!J54, 2)</f>
        <v>0.72</v>
      </c>
      <c r="K57" s="22">
        <f>ROUND('Calcul surface terriere'!K54, 2)</f>
        <v>7.0000000000000007E-2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0.71</v>
      </c>
      <c r="T57" s="23">
        <f>ROUND('Calcul surface terriere'!T54, 1)</f>
        <v>12.1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87</v>
      </c>
      <c r="J58" s="24">
        <f>ROUND(100 * 'Calcul surface terriere'!J55,0)</f>
        <v>6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6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0.2</v>
      </c>
      <c r="D59" s="26">
        <f>ROUND('Calcul volume sur pied'!D53, 1)</f>
        <v>0.1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94.4</v>
      </c>
      <c r="J59" s="26">
        <f>ROUND('Calcul volume sur pied'!J53, 1)</f>
        <v>6.4</v>
      </c>
      <c r="K59" s="26">
        <f>ROUND('Calcul volume sur pied'!K53, 1)</f>
        <v>0.4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4.5999999999999996</v>
      </c>
      <c r="T59" s="27">
        <f>ROUND('Calcul volume sur pied'!T53, 0)</f>
        <v>106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0.2</v>
      </c>
      <c r="D60" s="26">
        <f>ROUND('Calcul volume sur pied'!D54, 1)</f>
        <v>0.2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121.1</v>
      </c>
      <c r="J60" s="26">
        <f>ROUND('Calcul volume sur pied'!J54, 1)</f>
        <v>8.1999999999999993</v>
      </c>
      <c r="K60" s="26">
        <f>ROUND('Calcul volume sur pied'!K54, 1)</f>
        <v>0.5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5.9</v>
      </c>
      <c r="T60" s="27">
        <f>ROUND('Calcul volume sur pied'!T54, 0)</f>
        <v>136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89</v>
      </c>
      <c r="J61" s="24">
        <f>ROUND(100 * 'Calcul volume sur pied'!J55, 0)</f>
        <v>6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4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1.2820512820512819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8.9743589743589745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7.6923076923076916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1.2820512820512819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6.4102564102564097</v>
      </c>
      <c r="J11" s="8">
        <f>'Protocole Inventaire'!J11/$B$6</f>
        <v>0</v>
      </c>
      <c r="K11" s="8">
        <f>'Protocole Inventaire'!K11/$B$6</f>
        <v>2.5641025641025639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10.256410256410255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11.538461538461538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2.5641025641025639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6.4102564102564097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2.5641025641025639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5.1282051282051277</v>
      </c>
      <c r="J15" s="8">
        <f>'Protocole Inventaire'!J15/$B$6</f>
        <v>1.2820512820512819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2.5641025641025639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7.6923076923076916</v>
      </c>
      <c r="J17" s="8">
        <f>'Protocole Inventaire'!J17/$B$6</f>
        <v>2.5641025641025639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14.102564102564102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7.6923076923076916</v>
      </c>
      <c r="J19" s="8">
        <f>'Protocole Inventaire'!J19/$B$6</f>
        <v>1.2820512820512819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5.1282051282051277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5.1282051282051277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1.2820512820512819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1.2820512820512819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1.2820512820512819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1.5393804002589988E-2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0.10775662801812992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9.2362824015539927E-2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2.5446900494077322E-2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0.12723450247038659</v>
      </c>
      <c r="J11" s="8">
        <f>'Protocole Inventaire'!J11*($A11/200)^2*PI()</f>
        <v>0</v>
      </c>
      <c r="K11" s="8">
        <f>'Protocole Inventaire'!K11*($A11/200)^2*PI()</f>
        <v>5.0893800988154644E-2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0.20357520395261858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0.34211943997592847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7.6026542216872994E-2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0.26546457922833755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0.1413716694115407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0.36316811075498018</v>
      </c>
      <c r="J15" s="8">
        <f>'Protocole Inventaire'!J15*($A15/200)^2*PI()</f>
        <v>9.0792027688745044E-2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0.18158405537749009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0.83126541613985905</v>
      </c>
      <c r="J17" s="8">
        <f>'Protocole Inventaire'!J17*($A17/200)^2*PI()</f>
        <v>0.27708847204661974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1.828092765123901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1.1780972450961724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0.91608841778678374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1.0568317686676063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0.30190705400997914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2.5446900494077322E-2</v>
      </c>
      <c r="D53">
        <f t="shared" ref="D53:S53" si="0">SUM(D9:D51)</f>
        <v>1.5393804002589988E-2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8.2316010709359766</v>
      </c>
      <c r="J53">
        <f t="shared" si="0"/>
        <v>0.56423004058472692</v>
      </c>
      <c r="K53">
        <f t="shared" si="0"/>
        <v>5.0893800988154644E-2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0.5535486255625216</v>
      </c>
      <c r="T53">
        <f>SUM(C53:S53)</f>
        <v>9.4411142425680463</v>
      </c>
    </row>
    <row r="54" spans="1:20" x14ac:dyDescent="0.25">
      <c r="A54" t="s">
        <v>49</v>
      </c>
      <c r="B54" t="s">
        <v>30</v>
      </c>
      <c r="C54">
        <f>C53/$B$6</f>
        <v>3.2624231402663233E-2</v>
      </c>
      <c r="D54">
        <f t="shared" ref="D54:S54" si="1">D53/$B$6</f>
        <v>1.973564615716665E-2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10.553334706328174</v>
      </c>
      <c r="J54">
        <f t="shared" si="1"/>
        <v>0.72337184690349599</v>
      </c>
      <c r="K54">
        <f t="shared" si="1"/>
        <v>6.5248462805326465E-2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0.70967772508015592</v>
      </c>
      <c r="T54">
        <f>SUM(C54:S54)</f>
        <v>12.103992618676982</v>
      </c>
    </row>
    <row r="55" spans="1:20" x14ac:dyDescent="0.25">
      <c r="A55" t="s">
        <v>49</v>
      </c>
      <c r="B55" t="s">
        <v>50</v>
      </c>
      <c r="C55">
        <f>C54/$T54</f>
        <v>2.69532809796353E-3</v>
      </c>
      <c r="D55">
        <f t="shared" ref="D55:S55" si="2">D54/$T54</f>
        <v>1.6305071209902838E-3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0.87188872620790636</v>
      </c>
      <c r="J55">
        <f t="shared" si="2"/>
        <v>5.9763077332623461E-2</v>
      </c>
      <c r="K55">
        <f t="shared" si="2"/>
        <v>5.3906561959270599E-3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5.8631705044589387E-2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0.12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0.84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0.72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0.18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0.89999999999999991</v>
      </c>
      <c r="J11" s="8">
        <f>'Protocole Inventaire'!J11*$B11</f>
        <v>0</v>
      </c>
      <c r="K11" s="8">
        <f>'Protocole Inventaire'!K11*$B11</f>
        <v>0.36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1.44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2.61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0.57999999999999996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2.3000000000000003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1.34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3.68</v>
      </c>
      <c r="J15" s="8">
        <f>'Protocole Inventaire'!J15*$B15</f>
        <v>0.92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1.84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9.36</v>
      </c>
      <c r="J17" s="8">
        <f>'Protocole Inventaire'!J17*$B17</f>
        <v>3.12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21.23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14.100000000000001</v>
      </c>
      <c r="J19" s="8">
        <f>'Protocole Inventaire'!J19*$B19</f>
        <v>2.35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11.16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13.08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3.8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4.37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5.66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0.18</v>
      </c>
      <c r="D53">
        <f t="shared" ref="D53:S53" si="0">SUM(D9:D51)</f>
        <v>0.12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94.43</v>
      </c>
      <c r="J53">
        <f t="shared" si="0"/>
        <v>6.3900000000000006</v>
      </c>
      <c r="K53">
        <f t="shared" si="0"/>
        <v>0.36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4.58</v>
      </c>
      <c r="T53">
        <f>SUM(C53:S53)</f>
        <v>106.06</v>
      </c>
    </row>
    <row r="54" spans="1:20" x14ac:dyDescent="0.25">
      <c r="A54" t="s">
        <v>53</v>
      </c>
      <c r="B54" t="s">
        <v>30</v>
      </c>
      <c r="C54">
        <f>C53/$B$6</f>
        <v>0.23076923076923075</v>
      </c>
      <c r="D54">
        <f t="shared" ref="D54:S54" si="1">D53/$B$6</f>
        <v>0.15384615384615383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121.06410256410257</v>
      </c>
      <c r="J54">
        <f t="shared" si="1"/>
        <v>8.1923076923076934</v>
      </c>
      <c r="K54">
        <f t="shared" si="1"/>
        <v>0.46153846153846151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5.8717948717948714</v>
      </c>
      <c r="T54">
        <f>SUM(C54:S54)</f>
        <v>135.97435897435895</v>
      </c>
    </row>
    <row r="55" spans="1:20" x14ac:dyDescent="0.25">
      <c r="A55" t="s">
        <v>53</v>
      </c>
      <c r="B55" t="s">
        <v>50</v>
      </c>
      <c r="C55">
        <f>C54/$T54</f>
        <v>1.6971525551574581E-3</v>
      </c>
      <c r="D55">
        <f t="shared" ref="D55:S55" si="2">D54/$T54</f>
        <v>1.1314350367716388E-3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0.89034508768621556</v>
      </c>
      <c r="J55">
        <f t="shared" si="2"/>
        <v>6.0248915708089781E-2</v>
      </c>
      <c r="K55">
        <f t="shared" si="2"/>
        <v>3.3943051103149163E-3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4.3183103903450884E-2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2025-02-10T10:25:02Z</dcterms:modified>
</cp:coreProperties>
</file>