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39\Report_de_données_03.06.2025\"/>
    </mc:Choice>
  </mc:AlternateContent>
  <xr:revisionPtr revIDLastSave="0" documentId="13_ncr:1_{6B788010-A1B6-4DD5-9059-1546DF297F2C}" xr6:coauthVersionLast="36" xr6:coauthVersionMax="47" xr10:uidLastSave="{00000000-0000-0000-0000-000000000000}"/>
  <bookViews>
    <workbookView xWindow="0" yWindow="0" windowWidth="25395" windowHeight="14055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O34" i="6" l="1"/>
  <c r="C34" i="6"/>
  <c r="D34" i="6"/>
  <c r="R34" i="6"/>
  <c r="S34" i="6"/>
  <c r="G34" i="6"/>
  <c r="H34" i="6"/>
  <c r="J34" i="6"/>
  <c r="K34" i="6"/>
  <c r="N34" i="6"/>
  <c r="P34" i="6"/>
  <c r="Q34" i="6"/>
  <c r="E34" i="6"/>
  <c r="M34" i="6"/>
  <c r="F34" i="6"/>
  <c r="I34" i="6"/>
  <c r="L34" i="6"/>
  <c r="H33" i="5"/>
  <c r="I33" i="5"/>
  <c r="K33" i="5"/>
  <c r="M33" i="5"/>
  <c r="N33" i="5"/>
  <c r="O33" i="5"/>
  <c r="P33" i="5"/>
  <c r="F33" i="5"/>
  <c r="G33" i="5"/>
  <c r="E33" i="5"/>
  <c r="J33" i="5"/>
  <c r="C33" i="5"/>
  <c r="Q33" i="5"/>
  <c r="D33" i="5"/>
  <c r="L33" i="5"/>
  <c r="S33" i="5"/>
  <c r="R33" i="5"/>
  <c r="E34" i="5"/>
  <c r="S34" i="5"/>
  <c r="F34" i="5"/>
  <c r="H34" i="5"/>
  <c r="J34" i="5"/>
  <c r="N34" i="5"/>
  <c r="O34" i="5"/>
  <c r="P34" i="5"/>
  <c r="Q34" i="5"/>
  <c r="G34" i="5"/>
  <c r="K34" i="5"/>
  <c r="M34" i="5"/>
  <c r="L34" i="5"/>
  <c r="C34" i="5"/>
  <c r="R34" i="5"/>
  <c r="I34" i="5"/>
  <c r="D34" i="5"/>
  <c r="N33" i="6"/>
  <c r="Q33" i="6"/>
  <c r="D33" i="6"/>
  <c r="R33" i="6"/>
  <c r="F33" i="6"/>
  <c r="G33" i="6"/>
  <c r="H33" i="6"/>
  <c r="I33" i="6"/>
  <c r="L33" i="6"/>
  <c r="O33" i="6"/>
  <c r="P33" i="6"/>
  <c r="E33" i="6"/>
  <c r="S33" i="6"/>
  <c r="J33" i="6"/>
  <c r="K33" i="6"/>
  <c r="M33" i="6"/>
  <c r="C33" i="6"/>
  <c r="C30" i="5"/>
  <c r="Q30" i="5"/>
  <c r="R30" i="5"/>
  <c r="H30" i="5"/>
  <c r="I30" i="5"/>
  <c r="J30" i="5"/>
  <c r="K30" i="5"/>
  <c r="L30" i="5"/>
  <c r="M30" i="5"/>
  <c r="N30" i="5"/>
  <c r="P30" i="5"/>
  <c r="D30" i="5"/>
  <c r="E30" i="5"/>
  <c r="S30" i="5"/>
  <c r="F30" i="5"/>
  <c r="G30" i="5"/>
  <c r="O30" i="5"/>
  <c r="J31" i="6"/>
  <c r="N31" i="6"/>
  <c r="O31" i="6"/>
  <c r="C31" i="6"/>
  <c r="F31" i="6"/>
  <c r="G31" i="6"/>
  <c r="H31" i="6"/>
  <c r="I31" i="6"/>
  <c r="K31" i="6"/>
  <c r="L31" i="6"/>
  <c r="M31" i="6"/>
  <c r="P31" i="6"/>
  <c r="D31" i="6"/>
  <c r="S31" i="6"/>
  <c r="Q31" i="6"/>
  <c r="R31" i="6"/>
  <c r="E31" i="6"/>
  <c r="G32" i="6"/>
  <c r="I32" i="6"/>
  <c r="J32" i="6"/>
  <c r="M32" i="6"/>
  <c r="N32" i="6"/>
  <c r="H32" i="6"/>
  <c r="K32" i="6"/>
  <c r="L32" i="6"/>
  <c r="O32" i="6"/>
  <c r="P32" i="6"/>
  <c r="Q32" i="6"/>
  <c r="R32" i="6"/>
  <c r="E32" i="6"/>
  <c r="F32" i="6"/>
  <c r="C32" i="6"/>
  <c r="D32" i="6"/>
  <c r="S32" i="6"/>
  <c r="N31" i="5"/>
  <c r="O31" i="5"/>
  <c r="C31" i="5"/>
  <c r="Q31" i="5"/>
  <c r="I31" i="5"/>
  <c r="L31" i="5"/>
  <c r="P31" i="5"/>
  <c r="E31" i="5"/>
  <c r="F31" i="5"/>
  <c r="J31" i="5"/>
  <c r="K31" i="5"/>
  <c r="D31" i="5"/>
  <c r="R31" i="5"/>
  <c r="S31" i="5"/>
  <c r="G31" i="5"/>
  <c r="H31" i="5"/>
  <c r="M31" i="5"/>
  <c r="K32" i="5"/>
  <c r="L32" i="5"/>
  <c r="P32" i="5"/>
  <c r="R32" i="5"/>
  <c r="M32" i="5"/>
  <c r="N32" i="5"/>
  <c r="D32" i="5"/>
  <c r="E32" i="5"/>
  <c r="S32" i="5"/>
  <c r="I32" i="5"/>
  <c r="J32" i="5"/>
  <c r="O32" i="5"/>
  <c r="C32" i="5"/>
  <c r="Q32" i="5"/>
  <c r="F32" i="5"/>
  <c r="G32" i="5"/>
  <c r="H32" i="5"/>
  <c r="E30" i="6"/>
  <c r="I30" i="6"/>
  <c r="J30" i="6"/>
  <c r="K30" i="6"/>
  <c r="L30" i="6"/>
  <c r="M30" i="6"/>
  <c r="O30" i="6"/>
  <c r="P30" i="6"/>
  <c r="C30" i="6"/>
  <c r="R30" i="6"/>
  <c r="S30" i="6"/>
  <c r="G30" i="6"/>
  <c r="H30" i="6"/>
  <c r="N30" i="6"/>
  <c r="Q30" i="6"/>
  <c r="D30" i="6"/>
  <c r="F30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<sst xmlns="http://schemas.openxmlformats.org/spreadsheetml/2006/main" count="155" uniqueCount="56">
  <si>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</si>
  <si>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</si>
  <si>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</si>
  <si>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</si>
  <si>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</si>
  <si>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</si>
  <si>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</si>
  <si>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</si>
  <si>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</si>
  <si>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</si>
  <si>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</si>
  <si>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</si>
  <si>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</si>
  <si>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</si>
  <si>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</si>
  <si>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</si>
  <si>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</si>
  <si>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</si>
  <si>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</si>
  <si>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</si>
  <si>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</si>
  <si>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</si>
  <si>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</si>
  <si>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</si>
  <si>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</si>
  <si>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</si>
  <si>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</si>
  <si>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</si>
  <si>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</si>
  <si>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</si>
  <si>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</si>
  <si>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</si>
  <si>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</si>
  <si>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</si>
  <si>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</si>
  <si>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</si>
  <si>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</si>
  <si>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</si>
  <si>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</si>
  <si>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</si>
  <si>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</si>
  <si>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</si>
  <si>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</si>
  <si>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</si>
  <si>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</si>
  <si>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</si>
  <si>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</si>
  <si>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</si>
  <si>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</si>
  <si>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</si>
  <si>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</si>
  <si>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</si>
  <si>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</si>
  <si>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</si>
  <si>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VD39 - Côte de la Dent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</si>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</sst>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4" workbookViewId="0">
      <selection activeCell="F21" sqref="F2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45792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1.17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1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31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1</v>
      </c>
    </row>
    <row r="10" spans="1:19" x14ac:dyDescent="0.25">
      <c r="A10" s="8">
        <v>14</v>
      </c>
      <c r="B10" s="8">
        <v>0.12</v>
      </c>
      <c r="C10" s="8">
        <v>3</v>
      </c>
      <c r="D10" s="8">
        <v>2</v>
      </c>
      <c r="E10" s="8">
        <v>0</v>
      </c>
      <c r="F10" s="8">
        <v>0</v>
      </c>
      <c r="G10" s="8">
        <v>0</v>
      </c>
      <c r="H10" s="8">
        <v>0</v>
      </c>
      <c r="I10" s="8">
        <v>15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4</v>
      </c>
    </row>
    <row r="11" spans="1:19" x14ac:dyDescent="0.25">
      <c r="A11" s="8">
        <v>18</v>
      </c>
      <c r="B11" s="8">
        <v>0.18</v>
      </c>
      <c r="C11" s="8">
        <v>9</v>
      </c>
      <c r="D11" s="8">
        <v>2</v>
      </c>
      <c r="E11" s="8">
        <v>0</v>
      </c>
      <c r="F11" s="8">
        <v>0</v>
      </c>
      <c r="G11" s="8">
        <v>0</v>
      </c>
      <c r="H11" s="8">
        <v>0</v>
      </c>
      <c r="I11" s="8">
        <v>11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3</v>
      </c>
    </row>
    <row r="12" spans="1:19" x14ac:dyDescent="0.25">
      <c r="A12" s="8">
        <v>22</v>
      </c>
      <c r="B12" s="8">
        <v>0.28999999999999998</v>
      </c>
      <c r="C12" s="8">
        <v>5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19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3</v>
      </c>
    </row>
    <row r="13" spans="1:19" x14ac:dyDescent="0.25">
      <c r="A13" s="8">
        <v>26</v>
      </c>
      <c r="B13" s="8">
        <v>0.46</v>
      </c>
      <c r="C13" s="8">
        <v>7</v>
      </c>
      <c r="D13" s="8">
        <v>2</v>
      </c>
      <c r="E13" s="8">
        <v>0</v>
      </c>
      <c r="F13" s="8">
        <v>0</v>
      </c>
      <c r="G13" s="8">
        <v>0</v>
      </c>
      <c r="H13" s="8">
        <v>0</v>
      </c>
      <c r="I13" s="8">
        <v>20</v>
      </c>
      <c r="J13" s="8">
        <v>0</v>
      </c>
      <c r="K13" s="8">
        <v>1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5</v>
      </c>
    </row>
    <row r="14" spans="1:19" x14ac:dyDescent="0.25">
      <c r="A14" s="8">
        <v>30</v>
      </c>
      <c r="B14" s="8">
        <v>0.67</v>
      </c>
      <c r="C14" s="8">
        <v>6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33</v>
      </c>
      <c r="J14" s="8">
        <v>0</v>
      </c>
      <c r="K14" s="8">
        <v>2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1</v>
      </c>
    </row>
    <row r="15" spans="1:19" x14ac:dyDescent="0.25">
      <c r="A15" s="8">
        <v>34</v>
      </c>
      <c r="B15" s="8">
        <v>0.92</v>
      </c>
      <c r="C15" s="8">
        <v>14</v>
      </c>
      <c r="D15" s="8">
        <v>1</v>
      </c>
      <c r="E15" s="8">
        <v>0</v>
      </c>
      <c r="F15" s="8">
        <v>0</v>
      </c>
      <c r="G15" s="8">
        <v>0</v>
      </c>
      <c r="H15" s="8">
        <v>0</v>
      </c>
      <c r="I15" s="8">
        <v>32</v>
      </c>
      <c r="J15" s="8">
        <v>0</v>
      </c>
      <c r="K15" s="8">
        <v>1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2</v>
      </c>
    </row>
    <row r="16" spans="1:19" x14ac:dyDescent="0.25">
      <c r="A16" s="8">
        <v>38</v>
      </c>
      <c r="B16" s="8">
        <v>1.21</v>
      </c>
      <c r="C16" s="8">
        <v>8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25</v>
      </c>
      <c r="J16" s="8">
        <v>0</v>
      </c>
      <c r="K16" s="8">
        <v>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6</v>
      </c>
      <c r="D17" s="8">
        <v>2</v>
      </c>
      <c r="E17" s="8">
        <v>0</v>
      </c>
      <c r="F17" s="8">
        <v>0</v>
      </c>
      <c r="G17" s="8">
        <v>0</v>
      </c>
      <c r="H17" s="8">
        <v>0</v>
      </c>
      <c r="I17" s="8">
        <v>25</v>
      </c>
      <c r="J17" s="8">
        <v>0</v>
      </c>
      <c r="K17" s="8">
        <v>1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6</v>
      </c>
      <c r="D18" s="8">
        <v>2</v>
      </c>
      <c r="E18" s="8">
        <v>0</v>
      </c>
      <c r="F18" s="8">
        <v>0</v>
      </c>
      <c r="G18" s="8">
        <v>0</v>
      </c>
      <c r="H18" s="8">
        <v>0</v>
      </c>
      <c r="I18" s="8">
        <v>9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5</v>
      </c>
      <c r="D19" s="8">
        <v>3</v>
      </c>
      <c r="E19" s="8">
        <v>0</v>
      </c>
      <c r="F19" s="8">
        <v>0</v>
      </c>
      <c r="G19" s="8">
        <v>0</v>
      </c>
      <c r="H19" s="8">
        <v>0</v>
      </c>
      <c r="I19" s="8">
        <v>4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4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1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1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1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71</v>
      </c>
      <c r="D54" s="12">
        <f t="shared" ref="D54:S54" si="0">SUM(D9:D51)</f>
        <v>20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230</v>
      </c>
      <c r="J54" s="12">
        <f t="shared" si="0"/>
        <v>0</v>
      </c>
      <c r="K54" s="12">
        <f t="shared" si="0"/>
        <v>8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19</v>
      </c>
      <c r="T54" s="13">
        <f>SUM(C54:S54)</f>
        <v>348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60.7</v>
      </c>
      <c r="D55" s="20">
        <f t="shared" ref="D55:S55" si="3">ROUND(D54/$B$6, 1)</f>
        <v>17.100000000000001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196.6</v>
      </c>
      <c r="J55" s="20">
        <f t="shared" si="3"/>
        <v>0</v>
      </c>
      <c r="K55" s="20">
        <f t="shared" si="3"/>
        <v>6.8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16.2</v>
      </c>
      <c r="T55" s="21">
        <f>ROUND(SUM(C55:S55),0)</f>
        <v>297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6.52</v>
      </c>
      <c r="D56" s="22">
        <f>ROUND('Calcul surface terriere'!D53, 2)</f>
        <v>3.2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17.84</v>
      </c>
      <c r="J56" s="22">
        <f>ROUND('Calcul surface terriere'!J53, 2)</f>
        <v>0</v>
      </c>
      <c r="K56" s="22">
        <f>ROUND('Calcul surface terriere'!K53, 2)</f>
        <v>0.82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0.78</v>
      </c>
      <c r="T56" s="23">
        <f>ROUND('Calcul surface terriere'!T53,1)</f>
        <v>29.2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5.57</v>
      </c>
      <c r="D57" s="22">
        <f>ROUND('Calcul surface terriere'!D54, 2)</f>
        <v>2.74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15.25</v>
      </c>
      <c r="J57" s="22">
        <f>ROUND('Calcul surface terriere'!J54, 2)</f>
        <v>0</v>
      </c>
      <c r="K57" s="22">
        <f>ROUND('Calcul surface terriere'!K54, 2)</f>
        <v>0.7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0.66</v>
      </c>
      <c r="T57" s="23">
        <f>ROUND('Calcul surface terriere'!T54, 1)</f>
        <v>24.9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22</v>
      </c>
      <c r="D58" s="24">
        <f>ROUND(100 * 'Calcul surface terriere'!D55,0)</f>
        <v>11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61</v>
      </c>
      <c r="J58" s="24">
        <f>ROUND(100 * 'Calcul surface terriere'!J55,0)</f>
        <v>0</v>
      </c>
      <c r="K58" s="24">
        <f>ROUND(100 * 'Calcul surface terriere'!K55,0)</f>
        <v>3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3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69.3</v>
      </c>
      <c r="D59" s="26">
        <f>ROUND('Calcul volume sur pied'!D53, 1)</f>
        <v>38.4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186.8</v>
      </c>
      <c r="J59" s="26">
        <f>ROUND('Calcul volume sur pied'!J53, 1)</f>
        <v>0</v>
      </c>
      <c r="K59" s="26">
        <f>ROUND('Calcul volume sur pied'!K53, 1)</f>
        <v>8.6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6.8</v>
      </c>
      <c r="T59" s="27">
        <f>ROUND('Calcul volume sur pied'!T53, 0)</f>
        <v>310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59.2</v>
      </c>
      <c r="D60" s="26">
        <f>ROUND('Calcul volume sur pied'!D54, 1)</f>
        <v>32.799999999999997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159.6</v>
      </c>
      <c r="J60" s="26">
        <f>ROUND('Calcul volume sur pied'!J54, 1)</f>
        <v>0</v>
      </c>
      <c r="K60" s="26">
        <f>ROUND('Calcul volume sur pied'!K54, 1)</f>
        <v>7.4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5.8</v>
      </c>
      <c r="T60" s="27">
        <f>ROUND('Calcul volume sur pied'!T54, 0)</f>
        <v>265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22</v>
      </c>
      <c r="D61" s="24">
        <f>ROUND(100 * 'Calcul volume sur pied'!D55, 0)</f>
        <v>12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60</v>
      </c>
      <c r="J61" s="24">
        <f>ROUND(100 * 'Calcul volume sur pied'!J55, 0)</f>
        <v>0</v>
      </c>
      <c r="K61" s="24">
        <f>ROUND(100 * 'Calcul volume sur pied'!K55, 0)</f>
        <v>3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2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0.85470085470085477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26.495726495726498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0.85470085470085477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2.5641025641025643</v>
      </c>
      <c r="D10" s="8">
        <f>'Protocole Inventaire'!D10/$B$6</f>
        <v>1.7094017094017095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12.820512820512821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3.4188034188034191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7.6923076923076925</v>
      </c>
      <c r="D11" s="8">
        <f>'Protocole Inventaire'!D11/$B$6</f>
        <v>1.7094017094017095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9.4017094017094021</v>
      </c>
      <c r="J11" s="8">
        <f>'Protocole Inventaire'!J11/$B$6</f>
        <v>0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2.5641025641025643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4.2735042735042734</v>
      </c>
      <c r="D12" s="8">
        <f>'Protocole Inventaire'!D12/$B$6</f>
        <v>0.85470085470085477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16.239316239316242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2.5641025641025643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5.982905982905983</v>
      </c>
      <c r="D13" s="8">
        <f>'Protocole Inventaire'!D13/$B$6</f>
        <v>1.7094017094017095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17.094017094017094</v>
      </c>
      <c r="J13" s="8">
        <f>'Protocole Inventaire'!J13/$B$6</f>
        <v>0</v>
      </c>
      <c r="K13" s="8">
        <f>'Protocole Inventaire'!K13/$B$6</f>
        <v>0.85470085470085477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4.2735042735042734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5.1282051282051286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28.205128205128208</v>
      </c>
      <c r="J14" s="8">
        <f>'Protocole Inventaire'!J14/$B$6</f>
        <v>0</v>
      </c>
      <c r="K14" s="8">
        <f>'Protocole Inventaire'!K14/$B$6</f>
        <v>1.7094017094017095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0.85470085470085477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11.965811965811966</v>
      </c>
      <c r="D15" s="8">
        <f>'Protocole Inventaire'!D15/$B$6</f>
        <v>0.85470085470085477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27.350427350427353</v>
      </c>
      <c r="J15" s="8">
        <f>'Protocole Inventaire'!J15/$B$6</f>
        <v>0</v>
      </c>
      <c r="K15" s="8">
        <f>'Protocole Inventaire'!K15/$B$6</f>
        <v>0.85470085470085477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1.7094017094017095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6.8376068376068382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21.36752136752137</v>
      </c>
      <c r="J16" s="8">
        <f>'Protocole Inventaire'!J16/$B$6</f>
        <v>0</v>
      </c>
      <c r="K16" s="8">
        <f>'Protocole Inventaire'!K16/$B$6</f>
        <v>1.7094017094017095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5.1282051282051286</v>
      </c>
      <c r="D17" s="8">
        <f>'Protocole Inventaire'!D17/$B$6</f>
        <v>1.7094017094017095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21.36752136752137</v>
      </c>
      <c r="J17" s="8">
        <f>'Protocole Inventaire'!J17/$B$6</f>
        <v>0</v>
      </c>
      <c r="K17" s="8">
        <f>'Protocole Inventaire'!K17/$B$6</f>
        <v>0.85470085470085477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5.1282051282051286</v>
      </c>
      <c r="D18" s="8">
        <f>'Protocole Inventaire'!D18/$B$6</f>
        <v>1.7094017094017095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7.6923076923076925</v>
      </c>
      <c r="J18" s="8">
        <f>'Protocole Inventaire'!J18/$B$6</f>
        <v>0</v>
      </c>
      <c r="K18" s="8">
        <f>'Protocole Inventaire'!K18/$B$6</f>
        <v>0.85470085470085477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4.2735042735042734</v>
      </c>
      <c r="D19" s="8">
        <f>'Protocole Inventaire'!D19/$B$6</f>
        <v>2.5641025641025643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3.4188034188034191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0.85470085470085477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3.4188034188034191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0.85470085470085477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0.85470085470085477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0.85470085470085477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0.85470085470085477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0.85470085470085477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0.85470085470085477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0.85470085470085477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7.8539816339744835E-3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0.24347343065320901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7.8539816339744835E-3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3.0787608005179976E-2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0.23090706003884984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6.1575216010359951E-2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0.22902210444669591</v>
      </c>
      <c r="D11" s="8">
        <f>'Protocole Inventaire'!D11*($A11/200)^2*PI()</f>
        <v>5.0893800988154644E-2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0.27991590543485056</v>
      </c>
      <c r="J11" s="8">
        <f>'Protocole Inventaire'!J11*($A11/200)^2*PI()</f>
        <v>0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7.6340701482231973E-2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0.19006635554218249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0.72225215106029339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0.11403981332530949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0.3716504109196726</v>
      </c>
      <c r="D13" s="8">
        <f>'Protocole Inventaire'!D13*($A13/200)^2*PI()</f>
        <v>0.10618583169133503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1.0618583169133502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0.26546457922833755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0.42411500823462212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2.3326325452904211</v>
      </c>
      <c r="J14" s="8">
        <f>'Protocole Inventaire'!J14*($A14/200)^2*PI()</f>
        <v>0</v>
      </c>
      <c r="K14" s="8">
        <f>'Protocole Inventaire'!K14*($A14/200)^2*PI()</f>
        <v>0.1413716694115407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7.0685834705770348E-2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1.2710883876424306</v>
      </c>
      <c r="D15" s="8">
        <f>'Protocole Inventaire'!D15*($A15/200)^2*PI()</f>
        <v>9.0792027688745044E-2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2.9053448860398414</v>
      </c>
      <c r="J15" s="8">
        <f>'Protocole Inventaire'!J15*($A15/200)^2*PI()</f>
        <v>0</v>
      </c>
      <c r="K15" s="8">
        <f>'Protocole Inventaire'!K15*($A15/200)^2*PI()</f>
        <v>9.0792027688745044E-2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0.18158405537749009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0.90729195835673226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2.8352873698647882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0.83126541613985905</v>
      </c>
      <c r="D17" s="8">
        <f>'Protocole Inventaire'!D17*($A17/200)^2*PI()</f>
        <v>0.27708847204661974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3.4636059005827464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0.9971415082494004</v>
      </c>
      <c r="D18" s="8">
        <f>'Protocole Inventaire'!D18*($A18/200)^2*PI()</f>
        <v>0.33238050274980013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1.4957122623741006</v>
      </c>
      <c r="J18" s="8">
        <f>'Protocole Inventaire'!J18*($A18/200)^2*PI()</f>
        <v>0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0.98174770424681035</v>
      </c>
      <c r="D19" s="8">
        <f>'Protocole Inventaire'!D19*($A19/200)^2*PI()</f>
        <v>0.58904862254808621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0.78539816339744828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0.91608841778678374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0.26420794216690158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0.34211943997592853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0.38484510006474959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0.43008403427644265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6.5216321895870522</v>
      </c>
      <c r="D53">
        <f t="shared" ref="D53:S53" si="0">SUM(D9:D51)</f>
        <v>3.2031678696001533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17.838591405613567</v>
      </c>
      <c r="J53">
        <f t="shared" si="0"/>
        <v>0</v>
      </c>
      <c r="K53">
        <f t="shared" si="0"/>
        <v>0.81681408993334637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0.77754418176347395</v>
      </c>
      <c r="T53">
        <f>SUM(C53:S53)</f>
        <v>29.157749736497593</v>
      </c>
    </row>
    <row r="54" spans="1:20" x14ac:dyDescent="0.25">
      <c r="A54" t="s">
        <v>49</v>
      </c>
      <c r="B54" t="s">
        <v>30</v>
      </c>
      <c r="C54">
        <f>C53/$B$6</f>
        <v>5.5740446064846605</v>
      </c>
      <c r="D54">
        <f t="shared" ref="D54:S54" si="1">D53/$B$6</f>
        <v>2.7377503158975669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15.246659321037237</v>
      </c>
      <c r="J54">
        <f t="shared" si="1"/>
        <v>0</v>
      </c>
      <c r="K54">
        <f t="shared" si="1"/>
        <v>0.69813170079773201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0.66456767672091799</v>
      </c>
      <c r="T54">
        <f>SUM(C54:S54)</f>
        <v>24.92115362093811</v>
      </c>
    </row>
    <row r="55" spans="1:20" x14ac:dyDescent="0.25">
      <c r="A55" t="s">
        <v>49</v>
      </c>
      <c r="B55" t="s">
        <v>50</v>
      </c>
      <c r="C55">
        <f>C54/$T54</f>
        <v>0.22366719820712844</v>
      </c>
      <c r="D55">
        <f t="shared" ref="D55:S55" si="2">D54/$T54</f>
        <v>0.10985648407533509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0.61179588846269894</v>
      </c>
      <c r="J55">
        <f t="shared" si="2"/>
        <v>0</v>
      </c>
      <c r="K55">
        <f t="shared" si="2"/>
        <v>2.801361892858683E-2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2.6666810326250925E-2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1.17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0.08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2.48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0.08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0.24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1.7999999999999998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0.48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1.6199999999999999</v>
      </c>
      <c r="D11" s="8">
        <f>'Protocole Inventaire'!D11*$B11</f>
        <v>0.36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1.98</v>
      </c>
      <c r="J11" s="8">
        <f>'Protocole Inventaire'!J11*$B11</f>
        <v>0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0.54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1.45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5.51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0.86999999999999988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3.22</v>
      </c>
      <c r="D13" s="8">
        <f>'Protocole Inventaire'!D13*$B13</f>
        <v>0.92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9.2000000000000011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2.3000000000000003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4.0200000000000005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22.110000000000003</v>
      </c>
      <c r="J14" s="8">
        <f>'Protocole Inventaire'!J14*$B14</f>
        <v>0</v>
      </c>
      <c r="K14" s="8">
        <f>'Protocole Inventaire'!K14*$B14</f>
        <v>1.34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0.67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12.88</v>
      </c>
      <c r="D15" s="8">
        <f>'Protocole Inventaire'!D15*$B15</f>
        <v>0.92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29.44</v>
      </c>
      <c r="J15" s="8">
        <f>'Protocole Inventaire'!J15*$B15</f>
        <v>0</v>
      </c>
      <c r="K15" s="8">
        <f>'Protocole Inventaire'!K15*$B15</f>
        <v>0.92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1.84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9.68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30.25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9.36</v>
      </c>
      <c r="D17" s="8">
        <f>'Protocole Inventaire'!D17*$B17</f>
        <v>3.12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39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11.58</v>
      </c>
      <c r="D18" s="8">
        <f>'Protocole Inventaire'!D18*$B18</f>
        <v>3.86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17.37</v>
      </c>
      <c r="J18" s="8">
        <f>'Protocole Inventaire'!J18*$B18</f>
        <v>0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11.75</v>
      </c>
      <c r="D19" s="8">
        <f>'Protocole Inventaire'!D19*$B19</f>
        <v>7.0500000000000007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9.4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11.16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3.27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4.37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4.99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5.66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69.27</v>
      </c>
      <c r="D53">
        <f t="shared" ref="D53:S53" si="0">SUM(D9:D51)</f>
        <v>38.370000000000005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186.77</v>
      </c>
      <c r="J53">
        <f t="shared" si="0"/>
        <v>0</v>
      </c>
      <c r="K53">
        <f t="shared" si="0"/>
        <v>8.6300000000000008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6.78</v>
      </c>
      <c r="T53">
        <f>SUM(C53:S53)</f>
        <v>309.82</v>
      </c>
    </row>
    <row r="54" spans="1:20" x14ac:dyDescent="0.25">
      <c r="A54" t="s">
        <v>53</v>
      </c>
      <c r="B54" t="s">
        <v>30</v>
      </c>
      <c r="C54">
        <f>C53/$B$6</f>
        <v>59.205128205128204</v>
      </c>
      <c r="D54">
        <f t="shared" ref="D54:S54" si="1">D53/$B$6</f>
        <v>32.794871794871803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159.63247863247864</v>
      </c>
      <c r="J54">
        <f t="shared" si="1"/>
        <v>0</v>
      </c>
      <c r="K54">
        <f t="shared" si="1"/>
        <v>7.3760683760683774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5.7948717948717956</v>
      </c>
      <c r="T54">
        <f>SUM(C54:S54)</f>
        <v>264.80341880341882</v>
      </c>
    </row>
    <row r="55" spans="1:20" x14ac:dyDescent="0.25">
      <c r="A55" t="s">
        <v>53</v>
      </c>
      <c r="B55" t="s">
        <v>50</v>
      </c>
      <c r="C55">
        <f>C54/$T54</f>
        <v>0.22358143438125361</v>
      </c>
      <c r="D55">
        <f t="shared" ref="D55:S55" si="2">D54/$T54</f>
        <v>0.12384610418952942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0.60283390355690403</v>
      </c>
      <c r="J55">
        <f t="shared" si="2"/>
        <v>0</v>
      </c>
      <c r="K55">
        <f t="shared" si="2"/>
        <v>2.7854883480730751E-2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2.188367439158221E-2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2025-06-03T06:41:21Z</dcterms:modified>
</cp:coreProperties>
</file>