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wch.sharepoint.com/sites/GWP/Freigegebene Dokumente/General/GWP/07 Objekte/SG_Pfäfers_Bläserberg/07a_Vollkluppierung_2003+2011/"/>
    </mc:Choice>
  </mc:AlternateContent>
  <xr:revisionPtr revIDLastSave="8" documentId="8_{A7DC5F9B-1B13-493E-9210-F0B99CE32F29}" xr6:coauthVersionLast="47" xr6:coauthVersionMax="47" xr10:uidLastSave="{1F08C61D-747F-401E-9DD2-FE6A86D69FDD}"/>
  <bookViews>
    <workbookView xWindow="28680" yWindow="-1935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<sst xmlns="http://schemas.openxmlformats.org/spreadsheetml/2006/main" count="155" uniqueCount="52">
  <si>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</si>
  <si>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</si>
  <si>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</si>
  <si>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</si>
  <si>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</si>
  <si>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</si>
  <si>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</si>
  <si>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</si>
  <si>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</si>
  <si>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</si>
  <si>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</si>
  <si>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</si>
  <si>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</si>
  <si>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</si>
  <si>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</si>
  <si>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</si>
  <si>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</si>
  <si>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</si>
  <si>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</si>
  <si>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</si>
  <si>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</si>
  <si>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</si>
  <si>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</si>
  <si>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</si>
  <si>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</si>
  <si>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</si>
  <si>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</si>
  <si>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</si>
  <si>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</si>
  <si>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</si>
  <si>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</si>
  <si>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</si>
  <si>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</si>
  <si>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</si>
  <si>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</si>
  <si>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</si>
  <si>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</si>
  <si>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</si>
  <si>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</si>
  <si>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</si>
  <si>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</si>
  <si>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</si>
  <si>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</si>
  <si>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</si>
  <si>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</si>
  <si>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</si>
  <si>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</si>
  <si>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</si>
  <si>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</si>
  <si>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</si>
  <si>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Bläserberg, WF-3-03</t>
  </si>
  <si>
    <t>RSc+MHü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</si>
</sst>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M31" sqref="M31"/>
    </sheetView>
  </sheetViews>
  <sheetFormatPr baseColWidth="10" defaultColWidth="11" defaultRowHeight="15.5" x14ac:dyDescent="0.35"/>
  <cols>
    <col min="1" max="1" width="17.83203125" style="12" customWidth="1"/>
    <col min="2" max="2" width="12" style="12" customWidth="1"/>
    <col min="3" max="20" width="11" style="12"/>
    <col min="21" max="21" width="17.1640625" style="12" bestFit="1" customWidth="1"/>
    <col min="22" max="16384" width="11" style="12"/>
  </cols>
  <sheetData>
    <row r="1" spans="1:19" ht="21" x14ac:dyDescent="0.5">
      <c r="A1" s="11" t="s">
        <v>19</v>
      </c>
    </row>
    <row r="3" spans="1:19" x14ac:dyDescent="0.35">
      <c r="A3" s="13" t="s">
        <v>15</v>
      </c>
      <c r="B3" s="10" t="s">
        <v>50</v>
      </c>
    </row>
    <row r="4" spans="1:19" x14ac:dyDescent="0.35">
      <c r="A4" s="13" t="s">
        <v>16</v>
      </c>
      <c r="B4" s="28">
        <v>37910</v>
      </c>
    </row>
    <row r="5" spans="1:19" x14ac:dyDescent="0.35">
      <c r="A5" s="13" t="s">
        <v>17</v>
      </c>
      <c r="B5" s="10" t="s">
        <v>51</v>
      </c>
    </row>
    <row r="6" spans="1:19" x14ac:dyDescent="0.35">
      <c r="A6" s="13" t="s">
        <v>18</v>
      </c>
      <c r="B6" s="6">
        <v>0.7</v>
      </c>
      <c r="C6" s="13" t="s">
        <v>0</v>
      </c>
    </row>
    <row r="8" spans="1:19" ht="46.5" x14ac:dyDescent="0.3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3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35">
      <c r="A10" s="8">
        <v>14</v>
      </c>
      <c r="B10" s="8">
        <v>0.1</v>
      </c>
      <c r="C10" s="8">
        <v>59</v>
      </c>
      <c r="D10" s="8">
        <v>6</v>
      </c>
      <c r="E10" s="8"/>
      <c r="F10" s="8"/>
      <c r="G10" s="8"/>
      <c r="H10" s="8"/>
      <c r="I10" s="8">
        <v>17</v>
      </c>
      <c r="J10" s="8"/>
      <c r="K10" s="8"/>
      <c r="L10" s="8"/>
      <c r="M10" s="8"/>
      <c r="N10" s="8"/>
      <c r="O10" s="8"/>
      <c r="P10" s="8"/>
      <c r="Q10" s="8"/>
      <c r="R10" s="8"/>
      <c r="S10" s="8">
        <v>1</v>
      </c>
    </row>
    <row r="11" spans="1:19" x14ac:dyDescent="0.35">
      <c r="A11" s="8">
        <v>18</v>
      </c>
      <c r="B11" s="8">
        <v>0.2</v>
      </c>
      <c r="C11" s="8">
        <v>31</v>
      </c>
      <c r="D11" s="8">
        <v>7</v>
      </c>
      <c r="E11" s="8"/>
      <c r="F11" s="8"/>
      <c r="G11" s="8"/>
      <c r="H11" s="8"/>
      <c r="I11" s="8">
        <v>12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35">
      <c r="A12" s="8">
        <v>22</v>
      </c>
      <c r="B12" s="8">
        <v>0.3</v>
      </c>
      <c r="C12" s="8">
        <v>30</v>
      </c>
      <c r="D12" s="8">
        <v>3</v>
      </c>
      <c r="E12" s="8"/>
      <c r="F12" s="8"/>
      <c r="G12" s="8"/>
      <c r="H12" s="8"/>
      <c r="I12" s="8">
        <v>15</v>
      </c>
      <c r="J12" s="8"/>
      <c r="K12" s="8">
        <v>1</v>
      </c>
      <c r="L12" s="8"/>
      <c r="M12" s="8"/>
      <c r="N12" s="8"/>
      <c r="O12" s="8"/>
      <c r="P12" s="8"/>
      <c r="Q12" s="8"/>
      <c r="R12" s="8"/>
      <c r="S12" s="8"/>
    </row>
    <row r="13" spans="1:19" x14ac:dyDescent="0.35">
      <c r="A13" s="8">
        <v>26</v>
      </c>
      <c r="B13" s="8">
        <v>0.5</v>
      </c>
      <c r="C13" s="8">
        <v>17</v>
      </c>
      <c r="D13" s="8">
        <v>4</v>
      </c>
      <c r="E13" s="8"/>
      <c r="F13" s="8"/>
      <c r="G13" s="8"/>
      <c r="H13" s="8"/>
      <c r="I13" s="8">
        <v>6</v>
      </c>
      <c r="J13" s="8"/>
      <c r="K13" s="8"/>
      <c r="L13" s="8"/>
      <c r="M13" s="8"/>
      <c r="N13" s="8"/>
      <c r="O13" s="8"/>
      <c r="P13" s="8"/>
      <c r="Q13" s="8"/>
      <c r="R13" s="8"/>
      <c r="S13" s="8">
        <v>1</v>
      </c>
    </row>
    <row r="14" spans="1:19" x14ac:dyDescent="0.35">
      <c r="A14" s="8">
        <v>30</v>
      </c>
      <c r="B14" s="8">
        <v>0.7</v>
      </c>
      <c r="C14" s="8">
        <v>18</v>
      </c>
      <c r="D14" s="8">
        <v>3</v>
      </c>
      <c r="E14" s="8">
        <v>1</v>
      </c>
      <c r="F14" s="8"/>
      <c r="G14" s="8"/>
      <c r="H14" s="8"/>
      <c r="I14" s="8">
        <v>3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35">
      <c r="A15" s="8">
        <v>34</v>
      </c>
      <c r="B15" s="8">
        <v>0.9</v>
      </c>
      <c r="C15" s="8">
        <v>16</v>
      </c>
      <c r="D15" s="8">
        <v>4</v>
      </c>
      <c r="E15" s="8">
        <v>2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35">
      <c r="A16" s="8">
        <v>38</v>
      </c>
      <c r="B16" s="8">
        <v>1.2</v>
      </c>
      <c r="C16" s="8">
        <v>13</v>
      </c>
      <c r="D16" s="8">
        <v>5</v>
      </c>
      <c r="E16" s="8">
        <v>1</v>
      </c>
      <c r="F16" s="8"/>
      <c r="G16" s="8"/>
      <c r="H16" s="8"/>
      <c r="I16" s="8"/>
      <c r="J16" s="8"/>
      <c r="K16" s="8">
        <v>1</v>
      </c>
      <c r="L16" s="8"/>
      <c r="M16" s="8"/>
      <c r="N16" s="8"/>
      <c r="O16" s="8"/>
      <c r="P16" s="8"/>
      <c r="Q16" s="8"/>
      <c r="R16" s="8"/>
      <c r="S16" s="8"/>
    </row>
    <row r="17" spans="1:19" x14ac:dyDescent="0.35">
      <c r="A17" s="8">
        <v>42</v>
      </c>
      <c r="B17" s="8">
        <v>1.5</v>
      </c>
      <c r="C17" s="8">
        <v>12</v>
      </c>
      <c r="D17" s="8">
        <v>7</v>
      </c>
      <c r="E17" s="8"/>
      <c r="F17" s="8"/>
      <c r="G17" s="8"/>
      <c r="H17" s="8"/>
      <c r="I17" s="8">
        <v>1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35">
      <c r="A18" s="8">
        <v>46</v>
      </c>
      <c r="B18" s="8">
        <v>1.8</v>
      </c>
      <c r="C18" s="8">
        <v>7</v>
      </c>
      <c r="D18" s="8">
        <v>2</v>
      </c>
      <c r="E18" s="8">
        <v>3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35">
      <c r="A19" s="8">
        <v>50</v>
      </c>
      <c r="B19" s="8">
        <v>2.2000000000000002</v>
      </c>
      <c r="C19" s="8">
        <v>7</v>
      </c>
      <c r="D19" s="8">
        <v>2</v>
      </c>
      <c r="E19" s="8">
        <v>3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35">
      <c r="A20" s="8">
        <v>54</v>
      </c>
      <c r="B20" s="8">
        <v>2.6</v>
      </c>
      <c r="C20" s="8">
        <v>2</v>
      </c>
      <c r="D20" s="8">
        <v>3</v>
      </c>
      <c r="E20" s="8">
        <v>7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35">
      <c r="A21" s="8">
        <v>58</v>
      </c>
      <c r="B21" s="8">
        <v>3</v>
      </c>
      <c r="C21" s="8">
        <v>3</v>
      </c>
      <c r="D21" s="8">
        <v>3</v>
      </c>
      <c r="E21" s="8">
        <v>3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35">
      <c r="A22" s="8">
        <v>62</v>
      </c>
      <c r="B22" s="8">
        <v>3.4</v>
      </c>
      <c r="C22" s="8"/>
      <c r="D22" s="8">
        <v>1</v>
      </c>
      <c r="E22" s="8">
        <v>2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35">
      <c r="A23" s="8">
        <v>66</v>
      </c>
      <c r="B23" s="8">
        <v>3.9</v>
      </c>
      <c r="C23" s="8"/>
      <c r="D23" s="8"/>
      <c r="E23" s="8">
        <v>1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35">
      <c r="A24" s="8">
        <v>70</v>
      </c>
      <c r="B24" s="8">
        <v>4.4000000000000004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35">
      <c r="A25" s="8">
        <v>74</v>
      </c>
      <c r="B25" s="8">
        <v>4.9000000000000004</v>
      </c>
      <c r="C25" s="8"/>
      <c r="D25" s="8"/>
      <c r="E25" s="8"/>
      <c r="F25" s="8"/>
      <c r="G25" s="8"/>
      <c r="H25" s="8"/>
      <c r="I25" s="8"/>
      <c r="J25" s="8"/>
      <c r="K25" s="8">
        <v>1</v>
      </c>
      <c r="L25" s="8"/>
      <c r="M25" s="8"/>
      <c r="N25" s="8"/>
      <c r="O25" s="8"/>
      <c r="P25" s="8"/>
      <c r="Q25" s="8"/>
      <c r="R25" s="8"/>
      <c r="S25" s="8"/>
    </row>
    <row r="26" spans="1:19" x14ac:dyDescent="0.35">
      <c r="A26" s="8">
        <v>78</v>
      </c>
      <c r="B26" s="8">
        <v>5.4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35">
      <c r="A27" s="8">
        <v>82</v>
      </c>
      <c r="B27" s="8">
        <v>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3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3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3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3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3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35">
      <c r="A54" s="13" t="s">
        <v>21</v>
      </c>
      <c r="B54" s="13" t="s">
        <v>23</v>
      </c>
      <c r="C54" s="12">
        <f>SUM(C9:C51)</f>
        <v>215</v>
      </c>
      <c r="D54" s="12">
        <f t="shared" ref="D54:S54" si="0">SUM(D9:D51)</f>
        <v>50</v>
      </c>
      <c r="E54" s="12">
        <f t="shared" si="0"/>
        <v>23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54</v>
      </c>
      <c r="J54" s="12">
        <f t="shared" si="0"/>
        <v>0</v>
      </c>
      <c r="K54" s="12">
        <f t="shared" si="0"/>
        <v>3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2</v>
      </c>
      <c r="T54" s="13">
        <f>SUM(C54:S54)</f>
        <v>347</v>
      </c>
      <c r="U54" s="13" t="s">
        <v>35</v>
      </c>
    </row>
    <row r="55" spans="1:21" x14ac:dyDescent="0.35">
      <c r="A55" s="19"/>
      <c r="B55" s="19" t="s">
        <v>26</v>
      </c>
      <c r="C55" s="20">
        <f>ROUND(C54/$B$6, 1)</f>
        <v>307.10000000000002</v>
      </c>
      <c r="D55" s="20">
        <f t="shared" ref="D55:S55" si="3">ROUND(D54/$B$6, 1)</f>
        <v>71.400000000000006</v>
      </c>
      <c r="E55" s="20">
        <f t="shared" si="3"/>
        <v>32.9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77.099999999999994</v>
      </c>
      <c r="J55" s="20">
        <f t="shared" si="3"/>
        <v>0</v>
      </c>
      <c r="K55" s="20">
        <f t="shared" si="3"/>
        <v>4.3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2.9</v>
      </c>
      <c r="T55" s="21">
        <f>ROUND(SUM(C55:S55),0)</f>
        <v>496</v>
      </c>
      <c r="U55" s="19" t="s">
        <v>36</v>
      </c>
    </row>
    <row r="56" spans="1:21" ht="17.5" x14ac:dyDescent="0.35">
      <c r="A56" s="13" t="s">
        <v>40</v>
      </c>
      <c r="B56" s="13" t="s">
        <v>23</v>
      </c>
      <c r="C56" s="22">
        <f>ROUND('Berechnungen Grundflaeche'!C53, 2)</f>
        <v>13.39</v>
      </c>
      <c r="D56" s="22">
        <f>ROUND('Berechnungen Grundflaeche'!D53, 2)</f>
        <v>5.22</v>
      </c>
      <c r="E56" s="22">
        <f>ROUND('Berechnungen Grundflaeche'!E53, 2)</f>
        <v>4.8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1.81</v>
      </c>
      <c r="J56" s="22">
        <f>ROUND('Berechnungen Grundflaeche'!J53, 2)</f>
        <v>0</v>
      </c>
      <c r="K56" s="22">
        <f>ROUND('Berechnungen Grundflaeche'!K53, 2)</f>
        <v>0.57999999999999996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7.0000000000000007E-2</v>
      </c>
      <c r="T56" s="23">
        <f>ROUND('Berechnungen Grundflaeche'!T53,1)</f>
        <v>25.9</v>
      </c>
      <c r="U56" s="13" t="s">
        <v>41</v>
      </c>
    </row>
    <row r="57" spans="1:21" ht="17.5" x14ac:dyDescent="0.35">
      <c r="A57" s="13"/>
      <c r="B57" s="13" t="s">
        <v>26</v>
      </c>
      <c r="C57" s="22">
        <f>ROUND('Berechnungen Grundflaeche'!C54, 2)</f>
        <v>19.13</v>
      </c>
      <c r="D57" s="22">
        <f>ROUND('Berechnungen Grundflaeche'!D54, 2)</f>
        <v>7.45</v>
      </c>
      <c r="E57" s="22">
        <f>ROUND('Berechnungen Grundflaeche'!E54, 2)</f>
        <v>6.85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2.58</v>
      </c>
      <c r="J57" s="22">
        <f>ROUND('Berechnungen Grundflaeche'!J54, 2)</f>
        <v>0</v>
      </c>
      <c r="K57" s="22">
        <f>ROUND('Berechnungen Grundflaeche'!K54, 2)</f>
        <v>0.83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0.1</v>
      </c>
      <c r="T57" s="23">
        <f>ROUND('Berechnungen Grundflaeche'!T54, 1)</f>
        <v>36.9</v>
      </c>
      <c r="U57" s="13" t="s">
        <v>42</v>
      </c>
    </row>
    <row r="58" spans="1:21" x14ac:dyDescent="0.35">
      <c r="A58" s="19"/>
      <c r="B58" s="19" t="s">
        <v>27</v>
      </c>
      <c r="C58" s="24">
        <f>ROUND(100 * 'Berechnungen Grundflaeche'!C55,0)</f>
        <v>52</v>
      </c>
      <c r="D58" s="24">
        <f>ROUND(100 * 'Berechnungen Grundflaeche'!D55,0)</f>
        <v>20</v>
      </c>
      <c r="E58" s="24">
        <f>ROUND(100 * 'Berechnungen Grundflaeche'!E55,0)</f>
        <v>19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7</v>
      </c>
      <c r="J58" s="24">
        <f>ROUND(100 * 'Berechnungen Grundflaeche'!J55,0)</f>
        <v>0</v>
      </c>
      <c r="K58" s="24">
        <f>ROUND(100 * 'Berechnungen Grundflaeche'!K55,0)</f>
        <v>2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35">
      <c r="A59" s="13" t="s">
        <v>46</v>
      </c>
      <c r="B59" s="13" t="s">
        <v>23</v>
      </c>
      <c r="C59" s="26">
        <f>ROUND('Berechnungen Vorrat'!C53, 1)</f>
        <v>132.4</v>
      </c>
      <c r="D59" s="26">
        <f>ROUND('Berechnungen Vorrat'!D53, 1)</f>
        <v>55.3</v>
      </c>
      <c r="E59" s="26">
        <f>ROUND('Berechnungen Vorrat'!E53, 1)</f>
        <v>53.6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15.2</v>
      </c>
      <c r="J59" s="26">
        <f>ROUND('Berechnungen Vorrat'!J53, 1)</f>
        <v>0</v>
      </c>
      <c r="K59" s="26">
        <f>ROUND('Berechnungen Vorrat'!K53, 1)</f>
        <v>6.4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0.6</v>
      </c>
      <c r="T59" s="27">
        <f>ROUND('Berechnungen Vorrat'!T53, 0)</f>
        <v>264</v>
      </c>
      <c r="U59" s="13" t="s">
        <v>37</v>
      </c>
    </row>
    <row r="60" spans="1:21" x14ac:dyDescent="0.35">
      <c r="A60" s="13"/>
      <c r="B60" s="13" t="s">
        <v>26</v>
      </c>
      <c r="C60" s="26">
        <f>ROUND('Berechnungen Vorrat'!C54, 1)</f>
        <v>189.1</v>
      </c>
      <c r="D60" s="26">
        <f>ROUND('Berechnungen Vorrat'!D54, 1)</f>
        <v>79</v>
      </c>
      <c r="E60" s="26">
        <f>ROUND('Berechnungen Vorrat'!E54, 1)</f>
        <v>76.599999999999994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21.7</v>
      </c>
      <c r="J60" s="26">
        <f>ROUND('Berechnungen Vorrat'!J54, 1)</f>
        <v>0</v>
      </c>
      <c r="K60" s="26">
        <f>ROUND('Berechnungen Vorrat'!K54, 1)</f>
        <v>9.1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0.9</v>
      </c>
      <c r="T60" s="27">
        <f>ROUND('Berechnungen Vorrat'!T54, 0)</f>
        <v>376</v>
      </c>
      <c r="U60" s="13" t="s">
        <v>38</v>
      </c>
    </row>
    <row r="61" spans="1:21" x14ac:dyDescent="0.35">
      <c r="A61" s="19"/>
      <c r="B61" s="19" t="s">
        <v>27</v>
      </c>
      <c r="C61" s="24">
        <f>ROUND(100 * 'Berechnungen Vorrat'!C55, 0)</f>
        <v>50</v>
      </c>
      <c r="D61" s="24">
        <f>ROUND(100 * 'Berechnungen Vorrat'!D55, 0)</f>
        <v>21</v>
      </c>
      <c r="E61" s="24">
        <f>ROUND(100 * 'Berechnungen Vorrat'!E55, 0)</f>
        <v>20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6</v>
      </c>
      <c r="J61" s="24">
        <f>ROUND(100 * 'Berechnungen Vorrat'!J55, 0)</f>
        <v>0</v>
      </c>
      <c r="K61" s="24">
        <f>ROUND(100 * 'Berechnungen Vorrat'!K55, 0)</f>
        <v>2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28</v>
      </c>
    </row>
    <row r="2" spans="1:19" x14ac:dyDescent="0.35">
      <c r="A2" s="5" t="s">
        <v>34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0.7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35">
      <c r="A10" s="8">
        <f>Kluppierungsprotokoll!A10</f>
        <v>14</v>
      </c>
      <c r="B10" s="8">
        <f>Kluppierungsprotokoll!B10</f>
        <v>0.1</v>
      </c>
      <c r="C10" s="8">
        <f>Kluppierungsprotokoll!C10/$B$6</f>
        <v>84.285714285714292</v>
      </c>
      <c r="D10" s="8">
        <f>Kluppierungsprotokoll!D10/$B$6</f>
        <v>8.5714285714285712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24.285714285714288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1.4285714285714286</v>
      </c>
    </row>
    <row r="11" spans="1:19" x14ac:dyDescent="0.35">
      <c r="A11" s="8">
        <f>Kluppierungsprotokoll!A11</f>
        <v>18</v>
      </c>
      <c r="B11" s="8">
        <f>Kluppierungsprotokoll!B11</f>
        <v>0.2</v>
      </c>
      <c r="C11" s="8">
        <f>Kluppierungsprotokoll!C11/$B$6</f>
        <v>44.285714285714292</v>
      </c>
      <c r="D11" s="8">
        <f>Kluppierungsprotokoll!D11/$B$6</f>
        <v>10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17.142857142857142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35">
      <c r="A12" s="8">
        <f>Kluppierungsprotokoll!A12</f>
        <v>22</v>
      </c>
      <c r="B12" s="8">
        <f>Kluppierungsprotokoll!B12</f>
        <v>0.3</v>
      </c>
      <c r="C12" s="8">
        <f>Kluppierungsprotokoll!C12/$B$6</f>
        <v>42.857142857142861</v>
      </c>
      <c r="D12" s="8">
        <f>Kluppierungsprotokoll!D12/$B$6</f>
        <v>4.2857142857142856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21.428571428571431</v>
      </c>
      <c r="J12" s="8">
        <f>Kluppierungsprotokoll!J12/$B$6</f>
        <v>0</v>
      </c>
      <c r="K12" s="8">
        <f>Kluppierungsprotokoll!K12/$B$6</f>
        <v>1.4285714285714286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35">
      <c r="A13" s="8">
        <f>Kluppierungsprotokoll!A13</f>
        <v>26</v>
      </c>
      <c r="B13" s="8">
        <f>Kluppierungsprotokoll!B13</f>
        <v>0.5</v>
      </c>
      <c r="C13" s="8">
        <f>Kluppierungsprotokoll!C13/$B$6</f>
        <v>24.285714285714288</v>
      </c>
      <c r="D13" s="8">
        <f>Kluppierungsprotokoll!D13/$B$6</f>
        <v>5.7142857142857144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8.5714285714285712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1.4285714285714286</v>
      </c>
    </row>
    <row r="14" spans="1:19" x14ac:dyDescent="0.35">
      <c r="A14" s="8">
        <f>Kluppierungsprotokoll!A14</f>
        <v>30</v>
      </c>
      <c r="B14" s="8">
        <f>Kluppierungsprotokoll!B14</f>
        <v>0.7</v>
      </c>
      <c r="C14" s="8">
        <f>Kluppierungsprotokoll!C14/$B$6</f>
        <v>25.714285714285715</v>
      </c>
      <c r="D14" s="8">
        <f>Kluppierungsprotokoll!D14/$B$6</f>
        <v>4.2857142857142856</v>
      </c>
      <c r="E14" s="8">
        <f>Kluppierungsprotokoll!E14/$B$6</f>
        <v>1.4285714285714286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4.2857142857142856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35">
      <c r="A15" s="8">
        <f>Kluppierungsprotokoll!A15</f>
        <v>34</v>
      </c>
      <c r="B15" s="8">
        <f>Kluppierungsprotokoll!B15</f>
        <v>0.9</v>
      </c>
      <c r="C15" s="8">
        <f>Kluppierungsprotokoll!C15/$B$6</f>
        <v>22.857142857142858</v>
      </c>
      <c r="D15" s="8">
        <f>Kluppierungsprotokoll!D15/$B$6</f>
        <v>5.7142857142857144</v>
      </c>
      <c r="E15" s="8">
        <f>Kluppierungsprotokoll!E15/$B$6</f>
        <v>2.8571428571428572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35">
      <c r="A16" s="8">
        <f>Kluppierungsprotokoll!A16</f>
        <v>38</v>
      </c>
      <c r="B16" s="8">
        <f>Kluppierungsprotokoll!B16</f>
        <v>1.2</v>
      </c>
      <c r="C16" s="8">
        <f>Kluppierungsprotokoll!C16/$B$6</f>
        <v>18.571428571428573</v>
      </c>
      <c r="D16" s="8">
        <f>Kluppierungsprotokoll!D16/$B$6</f>
        <v>7.1428571428571432</v>
      </c>
      <c r="E16" s="8">
        <f>Kluppierungsprotokoll!E16/$B$6</f>
        <v>1.4285714285714286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1.4285714285714286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35">
      <c r="A17" s="8">
        <f>Kluppierungsprotokoll!A17</f>
        <v>42</v>
      </c>
      <c r="B17" s="8">
        <f>Kluppierungsprotokoll!B17</f>
        <v>1.5</v>
      </c>
      <c r="C17" s="8">
        <f>Kluppierungsprotokoll!C17/$B$6</f>
        <v>17.142857142857142</v>
      </c>
      <c r="D17" s="8">
        <f>Kluppierungsprotokoll!D17/$B$6</f>
        <v>10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1.4285714285714286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35">
      <c r="A18" s="8">
        <f>Kluppierungsprotokoll!A18</f>
        <v>46</v>
      </c>
      <c r="B18" s="8">
        <f>Kluppierungsprotokoll!B18</f>
        <v>1.8</v>
      </c>
      <c r="C18" s="8">
        <f>Kluppierungsprotokoll!C18/$B$6</f>
        <v>10</v>
      </c>
      <c r="D18" s="8">
        <f>Kluppierungsprotokoll!D18/$B$6</f>
        <v>2.8571428571428572</v>
      </c>
      <c r="E18" s="8">
        <f>Kluppierungsprotokoll!E18/$B$6</f>
        <v>4.2857142857142856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3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10</v>
      </c>
      <c r="D19" s="8">
        <f>Kluppierungsprotokoll!D19/$B$6</f>
        <v>2.8571428571428572</v>
      </c>
      <c r="E19" s="8">
        <f>Kluppierungsprotokoll!E19/$B$6</f>
        <v>4.2857142857142856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35">
      <c r="A20" s="8">
        <f>Kluppierungsprotokoll!A20</f>
        <v>54</v>
      </c>
      <c r="B20" s="8">
        <f>Kluppierungsprotokoll!B20</f>
        <v>2.6</v>
      </c>
      <c r="C20" s="8">
        <f>Kluppierungsprotokoll!C20/$B$6</f>
        <v>2.8571428571428572</v>
      </c>
      <c r="D20" s="8">
        <f>Kluppierungsprotokoll!D20/$B$6</f>
        <v>4.2857142857142856</v>
      </c>
      <c r="E20" s="8">
        <f>Kluppierungsprotokoll!E20/$B$6</f>
        <v>10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35">
      <c r="A21" s="8">
        <f>Kluppierungsprotokoll!A21</f>
        <v>58</v>
      </c>
      <c r="B21" s="8">
        <f>Kluppierungsprotokoll!B21</f>
        <v>3</v>
      </c>
      <c r="C21" s="8">
        <f>Kluppierungsprotokoll!C21/$B$6</f>
        <v>4.2857142857142856</v>
      </c>
      <c r="D21" s="8">
        <f>Kluppierungsprotokoll!D21/$B$6</f>
        <v>4.2857142857142856</v>
      </c>
      <c r="E21" s="8">
        <f>Kluppierungsprotokoll!E21/$B$6</f>
        <v>4.2857142857142856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35">
      <c r="A22" s="8">
        <f>Kluppierungsprotokoll!A22</f>
        <v>62</v>
      </c>
      <c r="B22" s="8">
        <f>Kluppierungsprotokoll!B22</f>
        <v>3.4</v>
      </c>
      <c r="C22" s="8">
        <f>Kluppierungsprotokoll!C22/$B$6</f>
        <v>0</v>
      </c>
      <c r="D22" s="8">
        <f>Kluppierungsprotokoll!D22/$B$6</f>
        <v>1.4285714285714286</v>
      </c>
      <c r="E22" s="8">
        <f>Kluppierungsprotokoll!E22/$B$6</f>
        <v>2.8571428571428572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35">
      <c r="A23" s="8">
        <f>Kluppierungsprotokoll!A23</f>
        <v>66</v>
      </c>
      <c r="B23" s="8">
        <f>Kluppierungsprotokoll!B23</f>
        <v>3.9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1.4285714285714286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3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3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1.4285714285714286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3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3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3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3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3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3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3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3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3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29</v>
      </c>
    </row>
    <row r="2" spans="1:19" x14ac:dyDescent="0.35">
      <c r="A2" s="5" t="s">
        <v>33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0.7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3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0.9082344361528093</v>
      </c>
      <c r="D10" s="8">
        <f>Kluppierungsprotokoll!D10*($A10/200)^2*PI()</f>
        <v>9.2362824015539927E-2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0.2616946680440298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1.5393804002589988E-2</v>
      </c>
    </row>
    <row r="11" spans="1:19" x14ac:dyDescent="0.3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0.78885391531639704</v>
      </c>
      <c r="D11" s="8">
        <f>Kluppierungsprotokoll!D11*($A11/200)^2*PI()</f>
        <v>0.17812830345854128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0.30536280592892789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3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1.1403981332530948</v>
      </c>
      <c r="D12" s="8">
        <f>Kluppierungsprotokoll!D12*($A12/200)^2*PI()</f>
        <v>0.11403981332530949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0.5701990666265474</v>
      </c>
      <c r="J12" s="8">
        <f>Kluppierungsprotokoll!J12*($A12/200)^2*PI()</f>
        <v>0</v>
      </c>
      <c r="K12" s="8">
        <f>Kluppierungsprotokoll!K12*($A12/200)^2*PI()</f>
        <v>3.8013271108436497E-2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3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0.90257956937634776</v>
      </c>
      <c r="D13" s="8">
        <f>Kluppierungsprotokoll!D13*($A13/200)^2*PI()</f>
        <v>0.21237166338267005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0.3185574950740051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5.3092915845667513E-2</v>
      </c>
    </row>
    <row r="14" spans="1:19" x14ac:dyDescent="0.3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1.2723450247038661</v>
      </c>
      <c r="D14" s="8">
        <f>Kluppierungsprotokoll!D14*($A14/200)^2*PI()</f>
        <v>0.21205750411731106</v>
      </c>
      <c r="E14" s="8">
        <f>Kluppierungsprotokoll!E14*($A14/200)^2*PI()</f>
        <v>7.0685834705770348E-2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0.21205750411731106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3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1.4526724430199207</v>
      </c>
      <c r="D15" s="8">
        <f>Kluppierungsprotokoll!D15*($A15/200)^2*PI()</f>
        <v>0.36316811075498018</v>
      </c>
      <c r="E15" s="8">
        <f>Kluppierungsprotokoll!E15*($A15/200)^2*PI()</f>
        <v>0.18158405537749009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3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1.47434943232969</v>
      </c>
      <c r="D16" s="8">
        <f>Kluppierungsprotokoll!D16*($A16/200)^2*PI()</f>
        <v>0.56705747397295769</v>
      </c>
      <c r="E16" s="8">
        <f>Kluppierungsprotokoll!E16*($A16/200)^2*PI()</f>
        <v>0.11341149479459153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</v>
      </c>
      <c r="J16" s="8">
        <f>Kluppierungsprotokoll!J16*($A16/200)^2*PI()</f>
        <v>0</v>
      </c>
      <c r="K16" s="8">
        <f>Kluppierungsprotokoll!K16*($A16/200)^2*PI()</f>
        <v>0.11341149479459153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3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1.6625308322797181</v>
      </c>
      <c r="D17" s="8">
        <f>Kluppierungsprotokoll!D17*($A17/200)^2*PI()</f>
        <v>0.96980965216316906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0.13854423602330987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3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1.1633317596243005</v>
      </c>
      <c r="D18" s="8">
        <f>Kluppierungsprotokoll!D18*($A18/200)^2*PI()</f>
        <v>0.33238050274980013</v>
      </c>
      <c r="E18" s="8">
        <f>Kluppierungsprotokoll!E18*($A18/200)^2*PI()</f>
        <v>0.4985707541247002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3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1.3744467859455345</v>
      </c>
      <c r="D19" s="8">
        <f>Kluppierungsprotokoll!D19*($A19/200)^2*PI()</f>
        <v>0.39269908169872414</v>
      </c>
      <c r="E19" s="8">
        <f>Kluppierungsprotokoll!E19*($A19/200)^2*PI()</f>
        <v>0.58904862254808621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3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0.45804420889339187</v>
      </c>
      <c r="D20" s="8">
        <f>Kluppierungsprotokoll!D20*($A20/200)^2*PI()</f>
        <v>0.68706631334008772</v>
      </c>
      <c r="E20" s="8">
        <f>Kluppierungsprotokoll!E20*($A20/200)^2*PI()</f>
        <v>1.6031547311268717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3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0.79262382650070473</v>
      </c>
      <c r="D21" s="8">
        <f>Kluppierungsprotokoll!D21*($A21/200)^2*PI()</f>
        <v>0.79262382650070473</v>
      </c>
      <c r="E21" s="8">
        <f>Kluppierungsprotokoll!E21*($A21/200)^2*PI()</f>
        <v>0.79262382650070473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3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0</v>
      </c>
      <c r="D22" s="8">
        <f>Kluppierungsprotokoll!D22*($A22/200)^2*PI()</f>
        <v>0.30190705400997914</v>
      </c>
      <c r="E22" s="8">
        <f>Kluppierungsprotokoll!E22*($A22/200)^2*PI()</f>
        <v>0.60381410801995827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3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0.34211943997592853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3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3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0.43008403427644265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3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3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3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3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3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3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3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3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3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35">
      <c r="A53" t="s">
        <v>24</v>
      </c>
      <c r="B53" t="s">
        <v>23</v>
      </c>
      <c r="C53">
        <f>SUM(C9:C51)</f>
        <v>13.390410367395777</v>
      </c>
      <c r="D53">
        <f t="shared" ref="D53:S53" si="0">SUM(D9:D51)</f>
        <v>5.2156721234897754</v>
      </c>
      <c r="E53">
        <f t="shared" si="0"/>
        <v>4.7950128671741021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1.806415775814131</v>
      </c>
      <c r="J53">
        <f t="shared" si="0"/>
        <v>0</v>
      </c>
      <c r="K53">
        <f t="shared" si="0"/>
        <v>0.58150880017947071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6.8486719848257493E-2</v>
      </c>
      <c r="T53">
        <f>SUM(C53:S53)</f>
        <v>25.85750665390151</v>
      </c>
    </row>
    <row r="54" spans="1:20" x14ac:dyDescent="0.35">
      <c r="A54" t="s">
        <v>24</v>
      </c>
      <c r="B54" t="s">
        <v>26</v>
      </c>
      <c r="C54">
        <f>C53/$B$6</f>
        <v>19.129157667708252</v>
      </c>
      <c r="D54">
        <f t="shared" ref="D54:S54" si="1">D53/$B$6</f>
        <v>7.4509601764139655</v>
      </c>
      <c r="E54">
        <f t="shared" si="1"/>
        <v>6.8500183816772893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2.5805939654487586</v>
      </c>
      <c r="J54">
        <f t="shared" si="1"/>
        <v>0</v>
      </c>
      <c r="K54">
        <f t="shared" si="1"/>
        <v>0.8307268573992439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9.7838171211796429E-2</v>
      </c>
      <c r="T54">
        <f>SUM(C54:S54)</f>
        <v>36.939295219859304</v>
      </c>
    </row>
    <row r="55" spans="1:20" x14ac:dyDescent="0.35">
      <c r="A55" t="s">
        <v>24</v>
      </c>
      <c r="B55" t="s">
        <v>31</v>
      </c>
      <c r="C55">
        <f>C54/$T54</f>
        <v>0.51785388849065084</v>
      </c>
      <c r="D55">
        <f t="shared" ref="D55:S55" si="2">D54/$T54</f>
        <v>0.20170823866742807</v>
      </c>
      <c r="E55">
        <f t="shared" si="2"/>
        <v>0.1854398775316802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6.9860400694959107E-2</v>
      </c>
      <c r="J55">
        <f t="shared" si="2"/>
        <v>0</v>
      </c>
      <c r="K55">
        <f t="shared" si="2"/>
        <v>2.2488974206325098E-2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2.6486204089567109E-3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5" x14ac:dyDescent="0.35"/>
  <cols>
    <col min="1" max="1" width="17.83203125" customWidth="1"/>
    <col min="2" max="2" width="12" customWidth="1"/>
  </cols>
  <sheetData>
    <row r="1" spans="1:19" ht="21" x14ac:dyDescent="0.5">
      <c r="A1" s="1" t="s">
        <v>30</v>
      </c>
    </row>
    <row r="2" spans="1:19" x14ac:dyDescent="0.35">
      <c r="A2" s="5" t="s">
        <v>32</v>
      </c>
    </row>
    <row r="3" spans="1:19" x14ac:dyDescent="0.35">
      <c r="A3" s="2" t="s">
        <v>15</v>
      </c>
    </row>
    <row r="4" spans="1:19" x14ac:dyDescent="0.35">
      <c r="A4" s="2" t="s">
        <v>16</v>
      </c>
    </row>
    <row r="5" spans="1:19" x14ac:dyDescent="0.35">
      <c r="A5" s="2" t="s">
        <v>17</v>
      </c>
    </row>
    <row r="6" spans="1:19" x14ac:dyDescent="0.35">
      <c r="A6" s="2" t="s">
        <v>18</v>
      </c>
      <c r="B6">
        <f>Kluppierungsprotokoll!B6</f>
        <v>0.7</v>
      </c>
      <c r="C6" s="2" t="s">
        <v>0</v>
      </c>
    </row>
    <row r="8" spans="1:19" ht="46.5" x14ac:dyDescent="0.3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3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35">
      <c r="A10" s="8">
        <f>Kluppierungsprotokoll!A10</f>
        <v>14</v>
      </c>
      <c r="B10" s="8">
        <f>Kluppierungsprotokoll!B10</f>
        <v>0.1</v>
      </c>
      <c r="C10" s="8">
        <f>Kluppierungsprotokoll!C10*$B10</f>
        <v>5.9</v>
      </c>
      <c r="D10" s="8">
        <f>Kluppierungsprotokoll!D10*$B10</f>
        <v>0.60000000000000009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1.7000000000000002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0.1</v>
      </c>
    </row>
    <row r="11" spans="1:19" x14ac:dyDescent="0.35">
      <c r="A11" s="8">
        <f>Kluppierungsprotokoll!A11</f>
        <v>18</v>
      </c>
      <c r="B11" s="8">
        <f>Kluppierungsprotokoll!B11</f>
        <v>0.2</v>
      </c>
      <c r="C11" s="8">
        <f>Kluppierungsprotokoll!C11*$B11</f>
        <v>6.2</v>
      </c>
      <c r="D11" s="8">
        <f>Kluppierungsprotokoll!D11*$B11</f>
        <v>1.4000000000000001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2.4000000000000004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35">
      <c r="A12" s="8">
        <f>Kluppierungsprotokoll!A12</f>
        <v>22</v>
      </c>
      <c r="B12" s="8">
        <f>Kluppierungsprotokoll!B12</f>
        <v>0.3</v>
      </c>
      <c r="C12" s="8">
        <f>Kluppierungsprotokoll!C12*$B12</f>
        <v>9</v>
      </c>
      <c r="D12" s="8">
        <f>Kluppierungsprotokoll!D12*$B12</f>
        <v>0.89999999999999991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4.5</v>
      </c>
      <c r="J12" s="8">
        <f>Kluppierungsprotokoll!J12*$B12</f>
        <v>0</v>
      </c>
      <c r="K12" s="8">
        <f>Kluppierungsprotokoll!K12*$B12</f>
        <v>0.3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35">
      <c r="A13" s="8">
        <f>Kluppierungsprotokoll!A13</f>
        <v>26</v>
      </c>
      <c r="B13" s="8">
        <f>Kluppierungsprotokoll!B13</f>
        <v>0.5</v>
      </c>
      <c r="C13" s="8">
        <f>Kluppierungsprotokoll!C13*$B13</f>
        <v>8.5</v>
      </c>
      <c r="D13" s="8">
        <f>Kluppierungsprotokoll!D13*$B13</f>
        <v>2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3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0.5</v>
      </c>
    </row>
    <row r="14" spans="1:19" x14ac:dyDescent="0.35">
      <c r="A14" s="8">
        <f>Kluppierungsprotokoll!A14</f>
        <v>30</v>
      </c>
      <c r="B14" s="8">
        <f>Kluppierungsprotokoll!B14</f>
        <v>0.7</v>
      </c>
      <c r="C14" s="8">
        <f>Kluppierungsprotokoll!C14*$B14</f>
        <v>12.6</v>
      </c>
      <c r="D14" s="8">
        <f>Kluppierungsprotokoll!D14*$B14</f>
        <v>2.0999999999999996</v>
      </c>
      <c r="E14" s="8">
        <f>Kluppierungsprotokoll!E14*$B14</f>
        <v>0.7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2.0999999999999996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35">
      <c r="A15" s="8">
        <f>Kluppierungsprotokoll!A15</f>
        <v>34</v>
      </c>
      <c r="B15" s="8">
        <f>Kluppierungsprotokoll!B15</f>
        <v>0.9</v>
      </c>
      <c r="C15" s="8">
        <f>Kluppierungsprotokoll!C15*$B15</f>
        <v>14.4</v>
      </c>
      <c r="D15" s="8">
        <f>Kluppierungsprotokoll!D15*$B15</f>
        <v>3.6</v>
      </c>
      <c r="E15" s="8">
        <f>Kluppierungsprotokoll!E15*$B15</f>
        <v>1.8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35">
      <c r="A16" s="8">
        <f>Kluppierungsprotokoll!A16</f>
        <v>38</v>
      </c>
      <c r="B16" s="8">
        <f>Kluppierungsprotokoll!B16</f>
        <v>1.2</v>
      </c>
      <c r="C16" s="8">
        <f>Kluppierungsprotokoll!C16*$B16</f>
        <v>15.6</v>
      </c>
      <c r="D16" s="8">
        <f>Kluppierungsprotokoll!D16*$B16</f>
        <v>6</v>
      </c>
      <c r="E16" s="8">
        <f>Kluppierungsprotokoll!E16*$B16</f>
        <v>1.2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1.2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35">
      <c r="A17" s="8">
        <f>Kluppierungsprotokoll!A17</f>
        <v>42</v>
      </c>
      <c r="B17" s="8">
        <f>Kluppierungsprotokoll!B17</f>
        <v>1.5</v>
      </c>
      <c r="C17" s="8">
        <f>Kluppierungsprotokoll!C17*$B17</f>
        <v>18</v>
      </c>
      <c r="D17" s="8">
        <f>Kluppierungsprotokoll!D17*$B17</f>
        <v>10.5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1.5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35">
      <c r="A18" s="8">
        <f>Kluppierungsprotokoll!A18</f>
        <v>46</v>
      </c>
      <c r="B18" s="8">
        <f>Kluppierungsprotokoll!B18</f>
        <v>1.8</v>
      </c>
      <c r="C18" s="8">
        <f>Kluppierungsprotokoll!C18*$B18</f>
        <v>12.6</v>
      </c>
      <c r="D18" s="8">
        <f>Kluppierungsprotokoll!D18*$B18</f>
        <v>3.6</v>
      </c>
      <c r="E18" s="8">
        <f>Kluppierungsprotokoll!E18*$B18</f>
        <v>5.4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3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15.400000000000002</v>
      </c>
      <c r="D19" s="8">
        <f>Kluppierungsprotokoll!D19*$B19</f>
        <v>4.4000000000000004</v>
      </c>
      <c r="E19" s="8">
        <f>Kluppierungsprotokoll!E19*$B19</f>
        <v>6.6000000000000005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35">
      <c r="A20" s="8">
        <f>Kluppierungsprotokoll!A20</f>
        <v>54</v>
      </c>
      <c r="B20" s="8">
        <f>Kluppierungsprotokoll!B20</f>
        <v>2.6</v>
      </c>
      <c r="C20" s="8">
        <f>Kluppierungsprotokoll!C20*$B20</f>
        <v>5.2</v>
      </c>
      <c r="D20" s="8">
        <f>Kluppierungsprotokoll!D20*$B20</f>
        <v>7.8000000000000007</v>
      </c>
      <c r="E20" s="8">
        <f>Kluppierungsprotokoll!E20*$B20</f>
        <v>18.2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35">
      <c r="A21" s="8">
        <f>Kluppierungsprotokoll!A21</f>
        <v>58</v>
      </c>
      <c r="B21" s="8">
        <f>Kluppierungsprotokoll!B21</f>
        <v>3</v>
      </c>
      <c r="C21" s="8">
        <f>Kluppierungsprotokoll!C21*$B21</f>
        <v>9</v>
      </c>
      <c r="D21" s="8">
        <f>Kluppierungsprotokoll!D21*$B21</f>
        <v>9</v>
      </c>
      <c r="E21" s="8">
        <f>Kluppierungsprotokoll!E21*$B21</f>
        <v>9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35">
      <c r="A22" s="8">
        <f>Kluppierungsprotokoll!A22</f>
        <v>62</v>
      </c>
      <c r="B22" s="8">
        <f>Kluppierungsprotokoll!B22</f>
        <v>3.4</v>
      </c>
      <c r="C22" s="8">
        <f>Kluppierungsprotokoll!C22*$B22</f>
        <v>0</v>
      </c>
      <c r="D22" s="8">
        <f>Kluppierungsprotokoll!D22*$B22</f>
        <v>3.4</v>
      </c>
      <c r="E22" s="8">
        <f>Kluppierungsprotokoll!E22*$B22</f>
        <v>6.8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35">
      <c r="A23" s="8">
        <f>Kluppierungsprotokoll!A23</f>
        <v>66</v>
      </c>
      <c r="B23" s="8">
        <f>Kluppierungsprotokoll!B23</f>
        <v>3.9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3.9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3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3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4.9000000000000004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3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3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3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3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3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3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3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3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3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3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3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3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3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3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3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3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3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3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3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3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3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3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3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3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3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3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35">
      <c r="A53" t="s">
        <v>25</v>
      </c>
      <c r="B53" t="s">
        <v>23</v>
      </c>
      <c r="C53">
        <f>SUM(C9:C51)</f>
        <v>132.4</v>
      </c>
      <c r="D53">
        <f t="shared" ref="D53:S53" si="0">SUM(D9:D51)</f>
        <v>55.300000000000004</v>
      </c>
      <c r="E53">
        <f t="shared" si="0"/>
        <v>53.6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15.200000000000001</v>
      </c>
      <c r="J53">
        <f t="shared" si="0"/>
        <v>0</v>
      </c>
      <c r="K53">
        <f t="shared" si="0"/>
        <v>6.4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0.6</v>
      </c>
      <c r="T53">
        <f>SUM(C53:S53)</f>
        <v>263.5</v>
      </c>
    </row>
    <row r="54" spans="1:20" x14ac:dyDescent="0.35">
      <c r="A54" t="s">
        <v>25</v>
      </c>
      <c r="B54" t="s">
        <v>26</v>
      </c>
      <c r="C54">
        <f>C53/$B$6</f>
        <v>189.14285714285717</v>
      </c>
      <c r="D54">
        <f t="shared" ref="D54:S54" si="1">D53/$B$6</f>
        <v>79.000000000000014</v>
      </c>
      <c r="E54">
        <f t="shared" si="1"/>
        <v>76.571428571428584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21.714285714285719</v>
      </c>
      <c r="J54">
        <f t="shared" si="1"/>
        <v>0</v>
      </c>
      <c r="K54">
        <f t="shared" si="1"/>
        <v>9.1428571428571441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0.85714285714285721</v>
      </c>
      <c r="T54">
        <f>SUM(C54:S54)</f>
        <v>376.4285714285715</v>
      </c>
    </row>
    <row r="55" spans="1:20" x14ac:dyDescent="0.35">
      <c r="A55" t="s">
        <v>25</v>
      </c>
      <c r="B55" t="s">
        <v>31</v>
      </c>
      <c r="C55">
        <f>C54/$T54</f>
        <v>0.50246679316888043</v>
      </c>
      <c r="D55">
        <f t="shared" ref="D55:S55" si="2">D54/$T54</f>
        <v>0.20986717267552182</v>
      </c>
      <c r="E55">
        <f t="shared" si="2"/>
        <v>0.203415559772296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5.7685009487666035E-2</v>
      </c>
      <c r="J55">
        <f t="shared" si="2"/>
        <v>0</v>
      </c>
      <c r="K55">
        <f t="shared" si="2"/>
        <v>2.428842504743833E-2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2.2770398481973433E-3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8" ma:contentTypeDescription="Ein neues Dokument erstellen." ma:contentTypeScope="" ma:versionID="ada8fd744ab2dbaeb46b4a3fd42a72ba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fdc8c19ea6a41c2bfb18e1d544ad167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3.xml><?xml version="1.0" encoding="utf-8"?>
<ds:datastoreItem xmlns:ds="http://schemas.openxmlformats.org/officeDocument/2006/customXml" ds:itemID="{95FF5539-5BFF-4C10-BDB0-F80F8A700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Christian Rüsch</cp:lastModifiedBy>
  <cp:lastPrinted>2024-07-16T06:57:51Z</cp:lastPrinted>
  <dcterms:created xsi:type="dcterms:W3CDTF">2022-03-10T11:48:40Z</dcterms:created>
  <dcterms:modified xsi:type="dcterms:W3CDTF">2024-07-16T06:58:07Z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