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10_023-2_Ollon_Sous-Villars\Report de données_2025.10.13\"/>
    </mc:Choice>
  </mc:AlternateContent>
  <xr:revisionPtr revIDLastSave="0" documentId="13_ncr:1_{DE3C8942-8AD7-40F4-8727-F8B57BEB0C4A}" xr6:coauthVersionLast="47" xr6:coauthVersionMax="47" xr10:uidLastSave="{00000000-0000-0000-0000-000000000000}"/>
  <bookViews>
    <workbookView xWindow="2340" yWindow="2340" windowWidth="38700" windowHeight="1534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K33" i="5" l="1"/>
  <c r="L33" i="5"/>
  <c r="M33" i="5"/>
  <c r="N33" i="5"/>
  <c r="O33" i="5"/>
  <c r="P33" i="5"/>
  <c r="C33" i="5"/>
  <c r="Q33" i="5"/>
  <c r="D33" i="5"/>
  <c r="R33" i="5"/>
  <c r="E33" i="5"/>
  <c r="S33" i="5"/>
  <c r="F33" i="5"/>
  <c r="G33" i="5"/>
  <c r="H33" i="5"/>
  <c r="I33" i="5"/>
  <c r="J33" i="5"/>
  <c r="H34" i="5"/>
  <c r="I34" i="5"/>
  <c r="J34" i="5"/>
  <c r="K34" i="5"/>
  <c r="L34" i="5"/>
  <c r="M34" i="5"/>
  <c r="N34" i="5"/>
  <c r="O34" i="5"/>
  <c r="P34" i="5"/>
  <c r="C34" i="5"/>
  <c r="Q34" i="5"/>
  <c r="D34" i="5"/>
  <c r="R34" i="5"/>
  <c r="E34" i="5"/>
  <c r="S34" i="5"/>
  <c r="F34" i="5"/>
  <c r="G34" i="5"/>
  <c r="G32" i="6"/>
  <c r="J32" i="6"/>
  <c r="K32" i="6"/>
  <c r="M32" i="6"/>
  <c r="H32" i="6"/>
  <c r="I32" i="6"/>
  <c r="L32" i="6"/>
  <c r="N32" i="6"/>
  <c r="P32" i="6"/>
  <c r="C32" i="6"/>
  <c r="Q32" i="6"/>
  <c r="D32" i="6"/>
  <c r="R32" i="6"/>
  <c r="E32" i="6"/>
  <c r="S32" i="6"/>
  <c r="F32" i="6"/>
  <c r="O32" i="6"/>
  <c r="D33" i="6"/>
  <c r="R33" i="6"/>
  <c r="F33" i="6"/>
  <c r="G33" i="6"/>
  <c r="I33" i="6"/>
  <c r="E33" i="6"/>
  <c r="S33" i="6"/>
  <c r="H33" i="6"/>
  <c r="J33" i="6"/>
  <c r="K33" i="6"/>
  <c r="L33" i="6"/>
  <c r="M33" i="6"/>
  <c r="N33" i="6"/>
  <c r="O33" i="6"/>
  <c r="P33" i="6"/>
  <c r="C33" i="6"/>
  <c r="Q33" i="6"/>
  <c r="O34" i="6"/>
  <c r="Q34" i="6"/>
  <c r="R34" i="6"/>
  <c r="E34" i="6"/>
  <c r="G34" i="6"/>
  <c r="H34" i="6"/>
  <c r="I34" i="6"/>
  <c r="P34" i="6"/>
  <c r="C34" i="6"/>
  <c r="D34" i="6"/>
  <c r="S34" i="6"/>
  <c r="F34" i="6"/>
  <c r="J34" i="6"/>
  <c r="K34" i="6"/>
  <c r="L34" i="6"/>
  <c r="M34" i="6"/>
  <c r="N34" i="6"/>
  <c r="F30" i="5"/>
  <c r="G30" i="5"/>
  <c r="H30" i="5"/>
  <c r="I30" i="5"/>
  <c r="J30" i="5"/>
  <c r="K30" i="5"/>
  <c r="L30" i="5"/>
  <c r="M30" i="5"/>
  <c r="N30" i="5"/>
  <c r="O30" i="5"/>
  <c r="P30" i="5"/>
  <c r="C30" i="5"/>
  <c r="Q30" i="5"/>
  <c r="D30" i="5"/>
  <c r="R30" i="5"/>
  <c r="E30" i="5"/>
  <c r="S30" i="5"/>
  <c r="J31" i="6"/>
  <c r="L31" i="6"/>
  <c r="Q31" i="6"/>
  <c r="D31" i="6"/>
  <c r="K31" i="6"/>
  <c r="M31" i="6"/>
  <c r="N31" i="6"/>
  <c r="O31" i="6"/>
  <c r="P31" i="6"/>
  <c r="R31" i="6"/>
  <c r="E31" i="6"/>
  <c r="S31" i="6"/>
  <c r="F31" i="6"/>
  <c r="G31" i="6"/>
  <c r="H31" i="6"/>
  <c r="I31" i="6"/>
  <c r="C31" i="6"/>
  <c r="C31" i="5"/>
  <c r="Q31" i="5"/>
  <c r="D31" i="5"/>
  <c r="R31" i="5"/>
  <c r="E31" i="5"/>
  <c r="S31" i="5"/>
  <c r="F31" i="5"/>
  <c r="G31" i="5"/>
  <c r="H31" i="5"/>
  <c r="I31" i="5"/>
  <c r="J31" i="5"/>
  <c r="K31" i="5"/>
  <c r="M31" i="5"/>
  <c r="N31" i="5"/>
  <c r="O31" i="5"/>
  <c r="P31" i="5"/>
  <c r="L31" i="5"/>
  <c r="N32" i="5"/>
  <c r="O32" i="5"/>
  <c r="P32" i="5"/>
  <c r="C32" i="5"/>
  <c r="Q32" i="5"/>
  <c r="D32" i="5"/>
  <c r="R32" i="5"/>
  <c r="E32" i="5"/>
  <c r="S32" i="5"/>
  <c r="F32" i="5"/>
  <c r="G32" i="5"/>
  <c r="H32" i="5"/>
  <c r="I32" i="5"/>
  <c r="J32" i="5"/>
  <c r="K32" i="5"/>
  <c r="L32" i="5"/>
  <c r="M32" i="5"/>
  <c r="M30" i="6"/>
  <c r="Q30" i="6"/>
  <c r="R30" i="6"/>
  <c r="N30" i="6"/>
  <c r="O30" i="6"/>
  <c r="P30" i="6"/>
  <c r="C30" i="6"/>
  <c r="D30" i="6"/>
  <c r="E30" i="6"/>
  <c r="F30" i="6"/>
  <c r="G30" i="6"/>
  <c r="H30" i="6"/>
  <c r="S30" i="6"/>
  <c r="I30" i="6"/>
  <c r="J30" i="6"/>
  <c r="K30" i="6"/>
  <c r="L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<sst xmlns="http://schemas.openxmlformats.org/spreadsheetml/2006/main" count="155" uniqueCount="56">
  <si>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</si>
  <si>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</si>
  <si>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</si>
  <si>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</si>
  <si>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</si>
  <si>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</si>
  <si>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</si>
  <si>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</si>
  <si>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</si>
  <si>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</si>
  <si>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</si>
  <si>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</si>
  <si>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</si>
  <si>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</si>
  <si>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</si>
  <si>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</si>
  <si>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</si>
  <si>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</si>
  <si>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</si>
  <si>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</si>
  <si>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</si>
  <si>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</si>
  <si>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</si>
  <si>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</si>
  <si>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</si>
  <si>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</si>
  <si>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</si>
  <si>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</si>
  <si>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</si>
  <si>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</si>
  <si>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</si>
  <si>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</si>
  <si>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</si>
  <si>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</si>
  <si>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</si>
  <si>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</si>
  <si>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</si>
  <si>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</si>
  <si>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</si>
  <si>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</si>
  <si>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</si>
  <si>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</si>
  <si>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</si>
  <si>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</si>
  <si>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</si>
  <si>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</si>
  <si>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</si>
  <si>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</si>
  <si>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</si>
  <si>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</si>
  <si>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</si>
  <si>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</si>
  <si>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</si>
  <si>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</si>
  <si>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VD10 - Sous-Villars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</si>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</sst>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33" workbookViewId="0">
      <selection activeCell="E11" sqref="E11"/>
    </sheetView>
  </sheetViews>
  <sheetFormatPr baseColWidth="10" defaultColWidth="11" defaultRowHeight="15.75" x14ac:dyDescent="0.25"/>
  <cols>
    <col min="1" max="1" width="18.75" style="12" customWidth="1"/>
    <col min="2" max="2" width="12.5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45937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1.3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23</v>
      </c>
      <c r="D10" s="8">
        <v>28</v>
      </c>
      <c r="E10" s="8">
        <v>0</v>
      </c>
      <c r="F10" s="8">
        <v>0</v>
      </c>
      <c r="G10" s="8">
        <v>0</v>
      </c>
      <c r="H10" s="8">
        <v>0</v>
      </c>
      <c r="I10" s="8">
        <v>5</v>
      </c>
      <c r="J10" s="8">
        <v>1</v>
      </c>
      <c r="K10" s="8">
        <v>5</v>
      </c>
      <c r="L10" s="8">
        <v>0</v>
      </c>
      <c r="M10" s="8">
        <v>0</v>
      </c>
      <c r="N10" s="8">
        <v>0</v>
      </c>
      <c r="O10" s="8">
        <v>1</v>
      </c>
      <c r="P10" s="8">
        <v>0</v>
      </c>
      <c r="Q10" s="8">
        <v>0</v>
      </c>
      <c r="R10" s="8">
        <v>0</v>
      </c>
      <c r="S10" s="8">
        <v>4</v>
      </c>
    </row>
    <row r="11" spans="1:19" x14ac:dyDescent="0.25">
      <c r="A11" s="8">
        <v>18</v>
      </c>
      <c r="B11" s="8">
        <v>0.18</v>
      </c>
      <c r="C11" s="8">
        <v>11</v>
      </c>
      <c r="D11" s="8">
        <v>25</v>
      </c>
      <c r="E11" s="8">
        <v>0</v>
      </c>
      <c r="F11" s="8">
        <v>0</v>
      </c>
      <c r="G11" s="8">
        <v>0</v>
      </c>
      <c r="H11" s="8">
        <v>0</v>
      </c>
      <c r="I11" s="8">
        <v>7</v>
      </c>
      <c r="J11" s="8">
        <v>0</v>
      </c>
      <c r="K11" s="8">
        <v>5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 x14ac:dyDescent="0.25">
      <c r="A12" s="8">
        <v>22</v>
      </c>
      <c r="B12" s="8">
        <v>0.28999999999999998</v>
      </c>
      <c r="C12" s="8">
        <v>5</v>
      </c>
      <c r="D12" s="8">
        <v>25</v>
      </c>
      <c r="E12" s="8">
        <v>0</v>
      </c>
      <c r="F12" s="8">
        <v>0</v>
      </c>
      <c r="G12" s="8">
        <v>0</v>
      </c>
      <c r="H12" s="8">
        <v>0</v>
      </c>
      <c r="I12" s="8">
        <v>10</v>
      </c>
      <c r="J12" s="8">
        <v>0</v>
      </c>
      <c r="K12" s="8">
        <v>16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1</v>
      </c>
      <c r="S12" s="8">
        <v>1</v>
      </c>
    </row>
    <row r="13" spans="1:19" x14ac:dyDescent="0.25">
      <c r="A13" s="8">
        <v>26</v>
      </c>
      <c r="B13" s="8">
        <v>0.46</v>
      </c>
      <c r="C13" s="8">
        <v>6</v>
      </c>
      <c r="D13" s="8">
        <v>30</v>
      </c>
      <c r="E13" s="8">
        <v>0</v>
      </c>
      <c r="F13" s="8">
        <v>0</v>
      </c>
      <c r="G13" s="8">
        <v>0</v>
      </c>
      <c r="H13" s="8">
        <v>0</v>
      </c>
      <c r="I13" s="8">
        <v>3</v>
      </c>
      <c r="J13" s="8">
        <v>0</v>
      </c>
      <c r="K13" s="8">
        <v>13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1</v>
      </c>
    </row>
    <row r="14" spans="1:19" x14ac:dyDescent="0.25">
      <c r="A14" s="8">
        <v>30</v>
      </c>
      <c r="B14" s="8">
        <v>0.67</v>
      </c>
      <c r="C14" s="8">
        <v>3</v>
      </c>
      <c r="D14" s="8">
        <v>17</v>
      </c>
      <c r="E14" s="8">
        <v>0</v>
      </c>
      <c r="F14" s="8">
        <v>0</v>
      </c>
      <c r="G14" s="8">
        <v>0</v>
      </c>
      <c r="H14" s="8">
        <v>0</v>
      </c>
      <c r="I14" s="8">
        <v>4</v>
      </c>
      <c r="J14" s="8">
        <v>0</v>
      </c>
      <c r="K14" s="8">
        <v>8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2</v>
      </c>
      <c r="D15" s="8">
        <v>19</v>
      </c>
      <c r="E15" s="8">
        <v>0</v>
      </c>
      <c r="F15" s="8">
        <v>0</v>
      </c>
      <c r="G15" s="8">
        <v>0</v>
      </c>
      <c r="H15" s="8">
        <v>0</v>
      </c>
      <c r="I15" s="8">
        <v>2</v>
      </c>
      <c r="J15" s="8">
        <v>0</v>
      </c>
      <c r="K15" s="8">
        <v>11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0</v>
      </c>
      <c r="D16" s="8">
        <v>16</v>
      </c>
      <c r="E16" s="8">
        <v>0</v>
      </c>
      <c r="F16" s="8">
        <v>0</v>
      </c>
      <c r="G16" s="8">
        <v>0</v>
      </c>
      <c r="H16" s="8">
        <v>0</v>
      </c>
      <c r="I16" s="8">
        <v>2</v>
      </c>
      <c r="J16" s="8">
        <v>0</v>
      </c>
      <c r="K16" s="8">
        <v>7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1</v>
      </c>
      <c r="D17" s="8">
        <v>11</v>
      </c>
      <c r="E17" s="8">
        <v>0</v>
      </c>
      <c r="F17" s="8">
        <v>0</v>
      </c>
      <c r="G17" s="8">
        <v>0</v>
      </c>
      <c r="H17" s="8">
        <v>0</v>
      </c>
      <c r="I17" s="8">
        <v>9</v>
      </c>
      <c r="J17" s="8">
        <v>0</v>
      </c>
      <c r="K17" s="8">
        <v>7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1</v>
      </c>
      <c r="D18" s="8">
        <v>6</v>
      </c>
      <c r="E18" s="8">
        <v>0</v>
      </c>
      <c r="F18" s="8">
        <v>0</v>
      </c>
      <c r="G18" s="8">
        <v>0</v>
      </c>
      <c r="H18" s="8">
        <v>0</v>
      </c>
      <c r="I18" s="8">
        <v>4</v>
      </c>
      <c r="J18" s="8">
        <v>0</v>
      </c>
      <c r="K18" s="8">
        <v>4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0</v>
      </c>
      <c r="D19" s="8">
        <v>9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0</v>
      </c>
      <c r="K19" s="8">
        <v>1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2</v>
      </c>
      <c r="J20" s="8">
        <v>0</v>
      </c>
      <c r="K20" s="8">
        <v>2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1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1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52</v>
      </c>
      <c r="D54" s="12">
        <f t="shared" ref="D54:S54" si="0">SUM(D9:D51)</f>
        <v>188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50</v>
      </c>
      <c r="J54" s="12">
        <f t="shared" si="0"/>
        <v>1</v>
      </c>
      <c r="K54" s="12">
        <f t="shared" si="0"/>
        <v>81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1</v>
      </c>
      <c r="P54" s="12">
        <f t="shared" ref="P54:Q54" si="2">SUM(P9:P51)</f>
        <v>0</v>
      </c>
      <c r="Q54" s="12">
        <f t="shared" si="2"/>
        <v>0</v>
      </c>
      <c r="R54" s="12">
        <f t="shared" si="0"/>
        <v>1</v>
      </c>
      <c r="S54" s="12">
        <f t="shared" si="0"/>
        <v>6</v>
      </c>
      <c r="T54" s="13">
        <f>SUM(C54:S54)</f>
        <v>380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40</v>
      </c>
      <c r="D55" s="20">
        <f t="shared" ref="D55:S55" si="3">ROUND(D54/$B$6, 1)</f>
        <v>144.6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38.5</v>
      </c>
      <c r="J55" s="20">
        <f t="shared" si="3"/>
        <v>0.8</v>
      </c>
      <c r="K55" s="20">
        <f t="shared" si="3"/>
        <v>62.3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0.8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0.8</v>
      </c>
      <c r="S55" s="20">
        <f t="shared" si="3"/>
        <v>4.5999999999999996</v>
      </c>
      <c r="T55" s="21">
        <f>ROUND(SUM(C55:S55),0)</f>
        <v>292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1.84</v>
      </c>
      <c r="D56" s="22">
        <f>ROUND('Calcul surface terriere'!D53, 2)</f>
        <v>13.13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4.4800000000000004</v>
      </c>
      <c r="J56" s="22">
        <f>ROUND('Calcul surface terriere'!J53, 2)</f>
        <v>0.02</v>
      </c>
      <c r="K56" s="22">
        <f>ROUND('Calcul surface terriere'!K53, 2)</f>
        <v>6.8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0.02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0.04</v>
      </c>
      <c r="S56" s="22">
        <f>ROUND('Calcul surface terriere'!S53, 2)</f>
        <v>0.15</v>
      </c>
      <c r="T56" s="23">
        <f>ROUND('Calcul surface terriere'!T53,1)</f>
        <v>26.5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1.42</v>
      </c>
      <c r="D57" s="22">
        <f>ROUND('Calcul surface terriere'!D54, 2)</f>
        <v>10.1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3.45</v>
      </c>
      <c r="J57" s="22">
        <f>ROUND('Calcul surface terriere'!J54, 2)</f>
        <v>0.01</v>
      </c>
      <c r="K57" s="22">
        <f>ROUND('Calcul surface terriere'!K54, 2)</f>
        <v>5.23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0.01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0.03</v>
      </c>
      <c r="S57" s="22">
        <f>ROUND('Calcul surface terriere'!S54, 2)</f>
        <v>0.12</v>
      </c>
      <c r="T57" s="23">
        <f>ROUND('Calcul surface terriere'!T54, 1)</f>
        <v>20.399999999999999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7</v>
      </c>
      <c r="D58" s="24">
        <f>ROUND(100 * 'Calcul surface terriere'!D55,0)</f>
        <v>50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17</v>
      </c>
      <c r="J58" s="24">
        <f>ROUND(100 * 'Calcul surface terriere'!J55,0)</f>
        <v>0</v>
      </c>
      <c r="K58" s="24">
        <f>ROUND(100 * 'Calcul surface terriere'!K55,0)</f>
        <v>26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16.3</v>
      </c>
      <c r="D59" s="26">
        <f>ROUND('Calcul volume sur pied'!D53, 1)</f>
        <v>133.1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48.4</v>
      </c>
      <c r="J59" s="26">
        <f>ROUND('Calcul volume sur pied'!J53, 1)</f>
        <v>0.1</v>
      </c>
      <c r="K59" s="26">
        <f>ROUND('Calcul volume sur pied'!K53, 1)</f>
        <v>70.900000000000006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0.1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0.3</v>
      </c>
      <c r="S59" s="26">
        <f>ROUND('Calcul volume sur pied'!S53, 1)</f>
        <v>1.2</v>
      </c>
      <c r="T59" s="27">
        <f>ROUND('Calcul volume sur pied'!T53, 0)</f>
        <v>270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12.5</v>
      </c>
      <c r="D60" s="26">
        <f>ROUND('Calcul volume sur pied'!D54, 1)</f>
        <v>102.4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37.299999999999997</v>
      </c>
      <c r="J60" s="26">
        <f>ROUND('Calcul volume sur pied'!J54, 1)</f>
        <v>0.1</v>
      </c>
      <c r="K60" s="26">
        <f>ROUND('Calcul volume sur pied'!K54, 1)</f>
        <v>54.5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0.1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0.2</v>
      </c>
      <c r="S60" s="26">
        <f>ROUND('Calcul volume sur pied'!S54, 1)</f>
        <v>0.9</v>
      </c>
      <c r="T60" s="27">
        <f>ROUND('Calcul volume sur pied'!T54, 0)</f>
        <v>208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6</v>
      </c>
      <c r="D61" s="24">
        <f>ROUND(100 * 'Calcul volume sur pied'!D55, 0)</f>
        <v>49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18</v>
      </c>
      <c r="J61" s="24">
        <f>ROUND(100 * 'Calcul volume sur pied'!J55, 0)</f>
        <v>0</v>
      </c>
      <c r="K61" s="24">
        <f>ROUND(100 * 'Calcul volume sur pied'!K55, 0)</f>
        <v>26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17.692307692307693</v>
      </c>
      <c r="D10" s="8">
        <f>'Protocole Inventaire'!D10/$B$6</f>
        <v>21.538461538461537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3.8461538461538458</v>
      </c>
      <c r="J10" s="8">
        <f>'Protocole Inventaire'!J10/$B$6</f>
        <v>0.76923076923076916</v>
      </c>
      <c r="K10" s="8">
        <f>'Protocole Inventaire'!K10/$B$6</f>
        <v>3.8461538461538458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0.76923076923076916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3.0769230769230766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8.4615384615384617</v>
      </c>
      <c r="D11" s="8">
        <f>'Protocole Inventaire'!D11/$B$6</f>
        <v>19.23076923076923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5.3846153846153841</v>
      </c>
      <c r="J11" s="8">
        <f>'Protocole Inventaire'!J11/$B$6</f>
        <v>0</v>
      </c>
      <c r="K11" s="8">
        <f>'Protocole Inventaire'!K11/$B$6</f>
        <v>3.8461538461538458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3.8461538461538458</v>
      </c>
      <c r="D12" s="8">
        <f>'Protocole Inventaire'!D12/$B$6</f>
        <v>19.23076923076923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7.6923076923076916</v>
      </c>
      <c r="J12" s="8">
        <f>'Protocole Inventaire'!J12/$B$6</f>
        <v>0</v>
      </c>
      <c r="K12" s="8">
        <f>'Protocole Inventaire'!K12/$B$6</f>
        <v>12.307692307692307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0.76923076923076916</v>
      </c>
      <c r="S12" s="8">
        <f>'Protocole Inventaire'!S12/$B$6</f>
        <v>0.76923076923076916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4.615384615384615</v>
      </c>
      <c r="D13" s="8">
        <f>'Protocole Inventaire'!D13/$B$6</f>
        <v>23.076923076923077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2.3076923076923075</v>
      </c>
      <c r="J13" s="8">
        <f>'Protocole Inventaire'!J13/$B$6</f>
        <v>0</v>
      </c>
      <c r="K13" s="8">
        <f>'Protocole Inventaire'!K13/$B$6</f>
        <v>10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0.76923076923076916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2.3076923076923075</v>
      </c>
      <c r="D14" s="8">
        <f>'Protocole Inventaire'!D14/$B$6</f>
        <v>13.076923076923077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3.0769230769230766</v>
      </c>
      <c r="J14" s="8">
        <f>'Protocole Inventaire'!J14/$B$6</f>
        <v>0</v>
      </c>
      <c r="K14" s="8">
        <f>'Protocole Inventaire'!K14/$B$6</f>
        <v>6.1538461538461533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1.5384615384615383</v>
      </c>
      <c r="D15" s="8">
        <f>'Protocole Inventaire'!D15/$B$6</f>
        <v>14.615384615384615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1.5384615384615383</v>
      </c>
      <c r="J15" s="8">
        <f>'Protocole Inventaire'!J15/$B$6</f>
        <v>0</v>
      </c>
      <c r="K15" s="8">
        <f>'Protocole Inventaire'!K15/$B$6</f>
        <v>8.4615384615384617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12.307692307692307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1.5384615384615383</v>
      </c>
      <c r="J16" s="8">
        <f>'Protocole Inventaire'!J16/$B$6</f>
        <v>0</v>
      </c>
      <c r="K16" s="8">
        <f>'Protocole Inventaire'!K16/$B$6</f>
        <v>5.3846153846153841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0.76923076923076916</v>
      </c>
      <c r="D17" s="8">
        <f>'Protocole Inventaire'!D17/$B$6</f>
        <v>8.4615384615384617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6.9230769230769225</v>
      </c>
      <c r="J17" s="8">
        <f>'Protocole Inventaire'!J17/$B$6</f>
        <v>0</v>
      </c>
      <c r="K17" s="8">
        <f>'Protocole Inventaire'!K17/$B$6</f>
        <v>5.3846153846153841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0.76923076923076916</v>
      </c>
      <c r="D18" s="8">
        <f>'Protocole Inventaire'!D18/$B$6</f>
        <v>4.615384615384615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3.0769230769230766</v>
      </c>
      <c r="J18" s="8">
        <f>'Protocole Inventaire'!J18/$B$6</f>
        <v>0</v>
      </c>
      <c r="K18" s="8">
        <f>'Protocole Inventaire'!K18/$B$6</f>
        <v>3.0769230769230766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6.9230769230769225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0.76923076923076916</v>
      </c>
      <c r="J19" s="8">
        <f>'Protocole Inventaire'!J19/$B$6</f>
        <v>0</v>
      </c>
      <c r="K19" s="8">
        <f>'Protocole Inventaire'!K19/$B$6</f>
        <v>0.76923076923076916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0.76923076923076916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1.5384615384615383</v>
      </c>
      <c r="J20" s="8">
        <f>'Protocole Inventaire'!J20/$B$6</f>
        <v>0</v>
      </c>
      <c r="K20" s="8">
        <f>'Protocole Inventaire'!K20/$B$6</f>
        <v>1.5384615384615383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0.76923076923076916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0.76923076923076916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0.76923076923076916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0.76923076923076916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0.35405749205956977</v>
      </c>
      <c r="D10" s="8">
        <f>'Protocole Inventaire'!D10*($A10/200)^2*PI()</f>
        <v>0.43102651207251969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7.6969020012949946E-2</v>
      </c>
      <c r="J10" s="8">
        <f>'Protocole Inventaire'!J10*($A10/200)^2*PI()</f>
        <v>1.5393804002589988E-2</v>
      </c>
      <c r="K10" s="8">
        <f>'Protocole Inventaire'!K10*($A10/200)^2*PI()</f>
        <v>7.6969020012949946E-2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1.5393804002589988E-2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6.1575216010359951E-2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0.27991590543485056</v>
      </c>
      <c r="D11" s="8">
        <f>'Protocole Inventaire'!D11*($A11/200)^2*PI()</f>
        <v>0.63617251235193306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0.17812830345854128</v>
      </c>
      <c r="J11" s="8">
        <f>'Protocole Inventaire'!J11*($A11/200)^2*PI()</f>
        <v>0</v>
      </c>
      <c r="K11" s="8">
        <f>'Protocole Inventaire'!K11*($A11/200)^2*PI()</f>
        <v>0.12723450247038659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0.19006635554218249</v>
      </c>
      <c r="D12" s="8">
        <f>'Protocole Inventaire'!D12*($A12/200)^2*PI()</f>
        <v>0.95033177771091237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0.38013271108436497</v>
      </c>
      <c r="J12" s="8">
        <f>'Protocole Inventaire'!J12*($A12/200)^2*PI()</f>
        <v>0</v>
      </c>
      <c r="K12" s="8">
        <f>'Protocole Inventaire'!K12*($A12/200)^2*PI()</f>
        <v>0.60821233773498395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3.8013271108436497E-2</v>
      </c>
      <c r="S12" s="8">
        <f>'Protocole Inventaire'!S12*($A12/200)^2*PI()</f>
        <v>3.8013271108436497E-2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0.3185574950740051</v>
      </c>
      <c r="D13" s="8">
        <f>'Protocole Inventaire'!D13*($A13/200)^2*PI()</f>
        <v>1.5927874753700251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0.15927874753700255</v>
      </c>
      <c r="J13" s="8">
        <f>'Protocole Inventaire'!J13*($A13/200)^2*PI()</f>
        <v>0</v>
      </c>
      <c r="K13" s="8">
        <f>'Protocole Inventaire'!K13*($A13/200)^2*PI()</f>
        <v>0.69020790599367765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0.21205750411731106</v>
      </c>
      <c r="D14" s="8">
        <f>'Protocole Inventaire'!D14*($A14/200)^2*PI()</f>
        <v>1.201659189998096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0.28274333882308139</v>
      </c>
      <c r="J14" s="8">
        <f>'Protocole Inventaire'!J14*($A14/200)^2*PI()</f>
        <v>0</v>
      </c>
      <c r="K14" s="8">
        <f>'Protocole Inventaire'!K14*($A14/200)^2*PI()</f>
        <v>0.56548667764616278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0.18158405537749009</v>
      </c>
      <c r="D15" s="8">
        <f>'Protocole Inventaire'!D15*($A15/200)^2*PI()</f>
        <v>1.7250485260861559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0.18158405537749009</v>
      </c>
      <c r="J15" s="8">
        <f>'Protocole Inventaire'!J15*($A15/200)^2*PI()</f>
        <v>0</v>
      </c>
      <c r="K15" s="8">
        <f>'Protocole Inventaire'!K15*($A15/200)^2*PI()</f>
        <v>0.99871230457619542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1.8145839167134645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0.22682298958918307</v>
      </c>
      <c r="J16" s="8">
        <f>'Protocole Inventaire'!J16*($A16/200)^2*PI()</f>
        <v>0</v>
      </c>
      <c r="K16" s="8">
        <f>'Protocole Inventaire'!K16*($A16/200)^2*PI()</f>
        <v>0.7938804635621407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0.13854423602330987</v>
      </c>
      <c r="D17" s="8">
        <f>'Protocole Inventaire'!D17*($A17/200)^2*PI()</f>
        <v>1.5239865962564083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1.2468981242097887</v>
      </c>
      <c r="J17" s="8">
        <f>'Protocole Inventaire'!J17*($A17/200)^2*PI()</f>
        <v>0</v>
      </c>
      <c r="K17" s="8">
        <f>'Protocole Inventaire'!K17*($A17/200)^2*PI()</f>
        <v>0.96980965216316906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0.16619025137490007</v>
      </c>
      <c r="D18" s="8">
        <f>'Protocole Inventaire'!D18*($A18/200)^2*PI()</f>
        <v>0.9971415082494004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0.66476100549960027</v>
      </c>
      <c r="J18" s="8">
        <f>'Protocole Inventaire'!J18*($A18/200)^2*PI()</f>
        <v>0</v>
      </c>
      <c r="K18" s="8">
        <f>'Protocole Inventaire'!K18*($A18/200)^2*PI()</f>
        <v>0.66476100549960027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1.7671458676442586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0.19634954084936207</v>
      </c>
      <c r="J19" s="8">
        <f>'Protocole Inventaire'!J19*($A19/200)^2*PI()</f>
        <v>0</v>
      </c>
      <c r="K19" s="8">
        <f>'Protocole Inventaire'!K19*($A19/200)^2*PI()</f>
        <v>0.19634954084936207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0.22902210444669593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0.45804420889339187</v>
      </c>
      <c r="J20" s="8">
        <f>'Protocole Inventaire'!J20*($A20/200)^2*PI()</f>
        <v>0</v>
      </c>
      <c r="K20" s="8">
        <f>'Protocole Inventaire'!K20*($A20/200)^2*PI()</f>
        <v>0.45804420889339187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0.26420794216690158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0.26420794216690158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0.38484510006474959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0.43008403427644265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1.8409732950036191</v>
      </c>
      <c r="D53">
        <f t="shared" ref="D53:S53" si="0">SUM(D9:D51)</f>
        <v>13.133113929066772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4.4817960796111986</v>
      </c>
      <c r="J53">
        <f t="shared" si="0"/>
        <v>1.5393804002589988E-2</v>
      </c>
      <c r="K53">
        <f t="shared" si="0"/>
        <v>6.7987206616336717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1.5393804002589988E-2</v>
      </c>
      <c r="P53">
        <f t="shared" si="0"/>
        <v>0</v>
      </c>
      <c r="Q53">
        <f t="shared" si="0"/>
        <v>0</v>
      </c>
      <c r="R53">
        <f t="shared" si="0"/>
        <v>3.8013271108436497E-2</v>
      </c>
      <c r="S53">
        <f t="shared" si="0"/>
        <v>0.15268140296446397</v>
      </c>
      <c r="T53">
        <f>SUM(C53:S53)</f>
        <v>26.476086247393336</v>
      </c>
    </row>
    <row r="54" spans="1:20" x14ac:dyDescent="0.25">
      <c r="A54" t="s">
        <v>49</v>
      </c>
      <c r="B54" t="s">
        <v>30</v>
      </c>
      <c r="C54">
        <f>C53/$B$6</f>
        <v>1.4161333038489377</v>
      </c>
      <c r="D54">
        <f t="shared" ref="D54:S54" si="1">D53/$B$6</f>
        <v>10.102395330051362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3.447535445854768</v>
      </c>
      <c r="J54">
        <f t="shared" si="1"/>
        <v>1.1841387694299991E-2</v>
      </c>
      <c r="K54">
        <f t="shared" si="1"/>
        <v>5.2297851243335938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1.1841387694299991E-2</v>
      </c>
      <c r="P54">
        <f t="shared" si="1"/>
        <v>0</v>
      </c>
      <c r="Q54">
        <f t="shared" si="1"/>
        <v>0</v>
      </c>
      <c r="R54">
        <f t="shared" si="1"/>
        <v>2.9240977775720382E-2</v>
      </c>
      <c r="S54">
        <f t="shared" si="1"/>
        <v>0.11744723304958767</v>
      </c>
      <c r="T54">
        <f>SUM(C54:S54)</f>
        <v>20.366220190302574</v>
      </c>
    </row>
    <row r="55" spans="1:20" x14ac:dyDescent="0.25">
      <c r="A55" t="s">
        <v>49</v>
      </c>
      <c r="B55" t="s">
        <v>50</v>
      </c>
      <c r="C55">
        <f>C54/$T54</f>
        <v>6.9533437752147695E-2</v>
      </c>
      <c r="D55">
        <f t="shared" ref="D55:S55" si="2">D54/$T54</f>
        <v>0.49603683136361465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0.16927713702596225</v>
      </c>
      <c r="J55">
        <f t="shared" si="2"/>
        <v>5.8142294366130324E-4</v>
      </c>
      <c r="K55">
        <f t="shared" si="2"/>
        <v>0.25678722293416867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5.8142294366130324E-4</v>
      </c>
      <c r="P55">
        <f t="shared" si="2"/>
        <v>0</v>
      </c>
      <c r="Q55">
        <f t="shared" si="2"/>
        <v>0</v>
      </c>
      <c r="R55">
        <f t="shared" si="2"/>
        <v>1.4357586976126058E-3</v>
      </c>
      <c r="S55">
        <f t="shared" si="2"/>
        <v>5.7667663391712939E-3</v>
      </c>
      <c r="T55">
        <f>SUM(C55:S55)</f>
        <v>0.99999999999999967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2.76</v>
      </c>
      <c r="D10" s="8">
        <f>'Protocole Inventaire'!D10*$B10</f>
        <v>3.36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0.6</v>
      </c>
      <c r="J10" s="8">
        <f>'Protocole Inventaire'!J10*$B10</f>
        <v>0.12</v>
      </c>
      <c r="K10" s="8">
        <f>'Protocole Inventaire'!K10*$B10</f>
        <v>0.6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0.12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0.48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1.98</v>
      </c>
      <c r="D11" s="8">
        <f>'Protocole Inventaire'!D11*$B11</f>
        <v>4.5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1.26</v>
      </c>
      <c r="J11" s="8">
        <f>'Protocole Inventaire'!J11*$B11</f>
        <v>0</v>
      </c>
      <c r="K11" s="8">
        <f>'Protocole Inventaire'!K11*$B11</f>
        <v>0.89999999999999991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1.45</v>
      </c>
      <c r="D12" s="8">
        <f>'Protocole Inventaire'!D12*$B12</f>
        <v>7.2499999999999991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2.9</v>
      </c>
      <c r="J12" s="8">
        <f>'Protocole Inventaire'!J12*$B12</f>
        <v>0</v>
      </c>
      <c r="K12" s="8">
        <f>'Protocole Inventaire'!K12*$B12</f>
        <v>4.6399999999999997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0.28999999999999998</v>
      </c>
      <c r="S12" s="8">
        <f>'Protocole Inventaire'!S12*$B12</f>
        <v>0.28999999999999998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2.7600000000000002</v>
      </c>
      <c r="D13" s="8">
        <f>'Protocole Inventaire'!D13*$B13</f>
        <v>13.8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1.3800000000000001</v>
      </c>
      <c r="J13" s="8">
        <f>'Protocole Inventaire'!J13*$B13</f>
        <v>0</v>
      </c>
      <c r="K13" s="8">
        <f>'Protocole Inventaire'!K13*$B13</f>
        <v>5.98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2.0100000000000002</v>
      </c>
      <c r="D14" s="8">
        <f>'Protocole Inventaire'!D14*$B14</f>
        <v>11.39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2.68</v>
      </c>
      <c r="J14" s="8">
        <f>'Protocole Inventaire'!J14*$B14</f>
        <v>0</v>
      </c>
      <c r="K14" s="8">
        <f>'Protocole Inventaire'!K14*$B14</f>
        <v>5.36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1.84</v>
      </c>
      <c r="D15" s="8">
        <f>'Protocole Inventaire'!D15*$B15</f>
        <v>17.48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1.84</v>
      </c>
      <c r="J15" s="8">
        <f>'Protocole Inventaire'!J15*$B15</f>
        <v>0</v>
      </c>
      <c r="K15" s="8">
        <f>'Protocole Inventaire'!K15*$B15</f>
        <v>10.120000000000001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19.36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2.42</v>
      </c>
      <c r="J16" s="8">
        <f>'Protocole Inventaire'!J16*$B16</f>
        <v>0</v>
      </c>
      <c r="K16" s="8">
        <f>'Protocole Inventaire'!K16*$B16</f>
        <v>8.4699999999999989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1.56</v>
      </c>
      <c r="D17" s="8">
        <f>'Protocole Inventaire'!D17*$B17</f>
        <v>17.16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14.040000000000001</v>
      </c>
      <c r="J17" s="8">
        <f>'Protocole Inventaire'!J17*$B17</f>
        <v>0</v>
      </c>
      <c r="K17" s="8">
        <f>'Protocole Inventaire'!K17*$B17</f>
        <v>10.92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1.93</v>
      </c>
      <c r="D18" s="8">
        <f>'Protocole Inventaire'!D18*$B18</f>
        <v>11.58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7.72</v>
      </c>
      <c r="J18" s="8">
        <f>'Protocole Inventaire'!J18*$B18</f>
        <v>0</v>
      </c>
      <c r="K18" s="8">
        <f>'Protocole Inventaire'!K18*$B18</f>
        <v>7.72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21.150000000000002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2.35</v>
      </c>
      <c r="J19" s="8">
        <f>'Protocole Inventaire'!J19*$B19</f>
        <v>0</v>
      </c>
      <c r="K19" s="8">
        <f>'Protocole Inventaire'!K19*$B19</f>
        <v>2.35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2.79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5.58</v>
      </c>
      <c r="J20" s="8">
        <f>'Protocole Inventaire'!J20*$B20</f>
        <v>0</v>
      </c>
      <c r="K20" s="8">
        <f>'Protocole Inventaire'!K20*$B20</f>
        <v>5.58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3.27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3.27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4.99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5.66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16.290000000000003</v>
      </c>
      <c r="D53">
        <f t="shared" ref="D53:S53" si="0">SUM(D9:D51)</f>
        <v>133.09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48.430000000000007</v>
      </c>
      <c r="J53">
        <f t="shared" si="0"/>
        <v>0.12</v>
      </c>
      <c r="K53">
        <f t="shared" si="0"/>
        <v>70.899999999999991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0.12</v>
      </c>
      <c r="P53">
        <f t="shared" si="0"/>
        <v>0</v>
      </c>
      <c r="Q53">
        <f t="shared" si="0"/>
        <v>0</v>
      </c>
      <c r="R53">
        <f t="shared" si="0"/>
        <v>0.28999999999999998</v>
      </c>
      <c r="S53">
        <f t="shared" si="0"/>
        <v>1.23</v>
      </c>
      <c r="T53">
        <f>SUM(C53:S53)</f>
        <v>270.47000000000003</v>
      </c>
    </row>
    <row r="54" spans="1:20" x14ac:dyDescent="0.25">
      <c r="A54" t="s">
        <v>53</v>
      </c>
      <c r="B54" t="s">
        <v>30</v>
      </c>
      <c r="C54">
        <f>C53/$B$6</f>
        <v>12.530769230769232</v>
      </c>
      <c r="D54">
        <f t="shared" ref="D54:S54" si="1">D53/$B$6</f>
        <v>102.37692307692308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37.253846153846155</v>
      </c>
      <c r="J54">
        <f t="shared" si="1"/>
        <v>9.2307692307692299E-2</v>
      </c>
      <c r="K54">
        <f t="shared" si="1"/>
        <v>54.538461538461533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9.2307692307692299E-2</v>
      </c>
      <c r="P54">
        <f t="shared" si="1"/>
        <v>0</v>
      </c>
      <c r="Q54">
        <f t="shared" si="1"/>
        <v>0</v>
      </c>
      <c r="R54">
        <f t="shared" si="1"/>
        <v>0.22307692307692306</v>
      </c>
      <c r="S54">
        <f t="shared" si="1"/>
        <v>0.94615384615384612</v>
      </c>
      <c r="T54">
        <f>SUM(C54:S54)</f>
        <v>208.05384615384614</v>
      </c>
    </row>
    <row r="55" spans="1:20" x14ac:dyDescent="0.25">
      <c r="A55" t="s">
        <v>53</v>
      </c>
      <c r="B55" t="s">
        <v>50</v>
      </c>
      <c r="C55">
        <f>C54/$T54</f>
        <v>6.0228491145043826E-2</v>
      </c>
      <c r="D55">
        <f t="shared" ref="D55:S55" si="2">D54/$T54</f>
        <v>0.49206936074241142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0.17905867563870301</v>
      </c>
      <c r="J55">
        <f t="shared" si="2"/>
        <v>4.4367212629866526E-4</v>
      </c>
      <c r="K55">
        <f t="shared" si="2"/>
        <v>0.26213628128812805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4.4367212629866526E-4</v>
      </c>
      <c r="P55">
        <f t="shared" si="2"/>
        <v>0</v>
      </c>
      <c r="Q55">
        <f t="shared" si="2"/>
        <v>0</v>
      </c>
      <c r="R55">
        <f t="shared" si="2"/>
        <v>1.0722076385551078E-3</v>
      </c>
      <c r="S55">
        <f t="shared" si="2"/>
        <v>4.5476392945613198E-3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2025-10-14T06:47:38Z</dcterms:modified>
</cp:coreProperties>
</file>