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900 Géo\0910 Géodonnées\0913 Stagiaires_civilistes\GillesMaire\Placettes témoins correction\12 Le Pichoux\2021-2024\"/>
    </mc:Choice>
  </mc:AlternateContent>
  <bookViews>
    <workbookView xWindow="-5280" yWindow="-21105" windowWidth="38400" windowHeight="1944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O30" i="5"/>
  <c r="D30" i="5"/>
  <c r="P30" i="5"/>
  <c r="Q30" i="5"/>
  <c r="E30" i="5"/>
  <c r="F30" i="5"/>
  <c r="R30" i="5"/>
  <c r="H30" i="5"/>
  <c r="L30" i="5"/>
  <c r="G30" i="5"/>
  <c r="S30" i="5"/>
  <c r="I30" i="5"/>
  <c r="K30" i="5"/>
  <c r="J30" i="5"/>
  <c r="N30" i="5"/>
  <c r="M30" i="5"/>
  <c r="G34" i="6"/>
  <c r="S34" i="6"/>
  <c r="H34" i="6"/>
  <c r="I34" i="6"/>
  <c r="J34" i="6"/>
  <c r="K34" i="6"/>
  <c r="L34" i="6"/>
  <c r="M34" i="6"/>
  <c r="N34" i="6"/>
  <c r="O34" i="6"/>
  <c r="C34" i="6"/>
  <c r="D34" i="6"/>
  <c r="P34" i="6"/>
  <c r="R34" i="6"/>
  <c r="E34" i="6"/>
  <c r="Q34" i="6"/>
  <c r="F34" i="6"/>
  <c r="E32" i="5"/>
  <c r="Q32" i="5"/>
  <c r="F32" i="5"/>
  <c r="R32" i="5"/>
  <c r="G32" i="5"/>
  <c r="S32" i="5"/>
  <c r="N32" i="5"/>
  <c r="O32" i="5"/>
  <c r="H32" i="5"/>
  <c r="I32" i="5"/>
  <c r="J32" i="5"/>
  <c r="M32" i="5"/>
  <c r="K32" i="5"/>
  <c r="L32" i="5"/>
  <c r="C32" i="5"/>
  <c r="D32" i="5"/>
  <c r="P32" i="5"/>
  <c r="C30" i="6"/>
  <c r="O30" i="6"/>
  <c r="D30" i="6"/>
  <c r="F30" i="6"/>
  <c r="R30" i="6"/>
  <c r="S30" i="6"/>
  <c r="H30" i="6"/>
  <c r="G30" i="6"/>
  <c r="I30" i="6"/>
  <c r="J30" i="6"/>
  <c r="K30" i="6"/>
  <c r="L30" i="6"/>
  <c r="P30" i="6"/>
  <c r="E30" i="6"/>
  <c r="M30" i="6"/>
  <c r="Q30" i="6"/>
  <c r="N30" i="6"/>
  <c r="J31" i="5"/>
  <c r="K31" i="5"/>
  <c r="F31" i="5"/>
  <c r="L31" i="5"/>
  <c r="H31" i="5"/>
  <c r="M31" i="5"/>
  <c r="N31" i="5"/>
  <c r="C31" i="5"/>
  <c r="O31" i="5"/>
  <c r="R31" i="5"/>
  <c r="G31" i="5"/>
  <c r="D31" i="5"/>
  <c r="P31" i="5"/>
  <c r="S31" i="5"/>
  <c r="E31" i="5"/>
  <c r="Q31" i="5"/>
  <c r="I31" i="5"/>
  <c r="L33" i="5"/>
  <c r="M33" i="5"/>
  <c r="N33" i="5"/>
  <c r="H33" i="5"/>
  <c r="C33" i="5"/>
  <c r="O33" i="5"/>
  <c r="P33" i="5"/>
  <c r="E33" i="5"/>
  <c r="Q33" i="5"/>
  <c r="D33" i="5"/>
  <c r="F33" i="5"/>
  <c r="R33" i="5"/>
  <c r="J33" i="5"/>
  <c r="G33" i="5"/>
  <c r="S33" i="5"/>
  <c r="I33" i="5"/>
  <c r="K33" i="5"/>
  <c r="J31" i="6"/>
  <c r="L31" i="6"/>
  <c r="M31" i="6"/>
  <c r="N31" i="6"/>
  <c r="C31" i="6"/>
  <c r="O31" i="6"/>
  <c r="D31" i="6"/>
  <c r="P31" i="6"/>
  <c r="E31" i="6"/>
  <c r="Q31" i="6"/>
  <c r="R31" i="6"/>
  <c r="F31" i="6"/>
  <c r="G31" i="6"/>
  <c r="S31" i="6"/>
  <c r="H31" i="6"/>
  <c r="I31" i="6"/>
  <c r="K31" i="6"/>
  <c r="G34" i="5"/>
  <c r="S34" i="5"/>
  <c r="H34" i="5"/>
  <c r="I34" i="5"/>
  <c r="O34" i="5"/>
  <c r="D34" i="5"/>
  <c r="J34" i="5"/>
  <c r="K34" i="5"/>
  <c r="L34" i="5"/>
  <c r="E34" i="5"/>
  <c r="Q34" i="5"/>
  <c r="M34" i="5"/>
  <c r="N34" i="5"/>
  <c r="C34" i="5"/>
  <c r="F34" i="5"/>
  <c r="R34" i="5"/>
  <c r="P34" i="5"/>
  <c r="E32" i="6"/>
  <c r="Q32" i="6"/>
  <c r="F32" i="6"/>
  <c r="G32" i="6"/>
  <c r="H32" i="6"/>
  <c r="J32" i="6"/>
  <c r="I32" i="6"/>
  <c r="K32" i="6"/>
  <c r="L32" i="6"/>
  <c r="M32" i="6"/>
  <c r="N32" i="6"/>
  <c r="D32" i="6"/>
  <c r="R32" i="6"/>
  <c r="S32" i="6"/>
  <c r="C32" i="6"/>
  <c r="O32" i="6"/>
  <c r="P32" i="6"/>
  <c r="L33" i="6"/>
  <c r="C33" i="6"/>
  <c r="O33" i="6"/>
  <c r="P33" i="6"/>
  <c r="Q33" i="6"/>
  <c r="D33" i="6"/>
  <c r="E33" i="6"/>
  <c r="F33" i="6"/>
  <c r="R33" i="6"/>
  <c r="G33" i="6"/>
  <c r="H33" i="6"/>
  <c r="S33" i="6"/>
  <c r="I33" i="6"/>
  <c r="K33" i="6"/>
  <c r="J33" i="6"/>
  <c r="M33" i="6"/>
  <c r="N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<sst xmlns="http://schemas.openxmlformats.org/spreadsheetml/2006/main" count="155" uniqueCount="56">
  <si>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</si>
  <si>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</si>
  <si>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</si>
  <si>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</si>
  <si>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</si>
  <si>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</si>
  <si>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</si>
  <si>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</si>
  <si>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</si>
  <si>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</si>
  <si>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</si>
  <si>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</si>
  <si>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</si>
  <si>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</si>
  <si>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</si>
  <si>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</si>
  <si>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</si>
  <si>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</si>
  <si>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</si>
  <si>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</si>
  <si>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</si>
  <si>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</si>
  <si>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</si>
  <si>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</si>
  <si>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</si>
  <si>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</si>
  <si>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</si>
  <si>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</si>
  <si>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</si>
  <si>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</si>
  <si>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</si>
  <si>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</si>
  <si>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</si>
  <si>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</si>
  <si>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</si>
  <si>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</si>
  <si>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</si>
  <si>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</si>
  <si>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</si>
  <si>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</si>
  <si>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</si>
  <si>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</si>
  <si>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</si>
  <si>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</si>
  <si>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</si>
  <si>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</si>
  <si>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</si>
  <si>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</si>
  <si>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</si>
  <si>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</si>
  <si>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</si>
  <si>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</si>
  <si>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</si>
  <si>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</si>
  <si>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JU12 Le Pichoux</t>
  </si>
  <si>
    <t>EcoEng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</si>
</sst>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topLeftCell="A4" workbookViewId="0">
      <selection activeCell="M15" sqref="M15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31">
        <v>44984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0.68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29">
        <v>10</v>
      </c>
      <c r="B9" s="29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30">
        <v>14</v>
      </c>
      <c r="B10" s="30">
        <v>0.1</v>
      </c>
      <c r="C10" s="8">
        <v>2</v>
      </c>
      <c r="D10" s="8">
        <v>10</v>
      </c>
      <c r="E10" s="8"/>
      <c r="F10" s="8"/>
      <c r="G10" s="8"/>
      <c r="H10" s="8"/>
      <c r="I10" s="8">
        <v>12</v>
      </c>
      <c r="J10" s="8">
        <v>16</v>
      </c>
      <c r="K10" s="8">
        <v>5</v>
      </c>
      <c r="L10" s="8"/>
      <c r="M10" s="8">
        <v>3</v>
      </c>
      <c r="N10" s="8"/>
      <c r="O10" s="8"/>
      <c r="P10" s="8"/>
      <c r="Q10" s="8"/>
      <c r="R10" s="8"/>
      <c r="S10" s="8">
        <v>3</v>
      </c>
    </row>
    <row r="11" spans="1:19" x14ac:dyDescent="0.25">
      <c r="A11" s="30">
        <v>18</v>
      </c>
      <c r="B11" s="30">
        <v>0.2</v>
      </c>
      <c r="C11" s="8">
        <v>3</v>
      </c>
      <c r="D11" s="8">
        <v>2</v>
      </c>
      <c r="E11" s="8"/>
      <c r="F11" s="8"/>
      <c r="G11" s="8"/>
      <c r="H11" s="8"/>
      <c r="I11" s="8">
        <v>18</v>
      </c>
      <c r="J11" s="8">
        <v>10</v>
      </c>
      <c r="K11" s="8">
        <v>5</v>
      </c>
      <c r="L11" s="8"/>
      <c r="M11" s="8">
        <v>6</v>
      </c>
      <c r="N11" s="8"/>
      <c r="O11" s="8"/>
      <c r="P11" s="8"/>
      <c r="Q11" s="8"/>
      <c r="R11" s="8"/>
      <c r="S11" s="8">
        <v>5</v>
      </c>
    </row>
    <row r="12" spans="1:19" x14ac:dyDescent="0.25">
      <c r="A12" s="30">
        <v>22</v>
      </c>
      <c r="B12" s="30">
        <v>0.3</v>
      </c>
      <c r="C12" s="8"/>
      <c r="D12" s="8">
        <v>6</v>
      </c>
      <c r="E12" s="8"/>
      <c r="F12" s="8"/>
      <c r="G12" s="8"/>
      <c r="H12" s="8"/>
      <c r="I12" s="8">
        <v>6</v>
      </c>
      <c r="J12" s="8">
        <v>14</v>
      </c>
      <c r="K12" s="8">
        <v>9</v>
      </c>
      <c r="L12" s="8"/>
      <c r="M12" s="8">
        <v>6</v>
      </c>
      <c r="N12" s="8"/>
      <c r="O12" s="8"/>
      <c r="P12" s="8"/>
      <c r="Q12" s="8"/>
      <c r="R12" s="8"/>
      <c r="S12" s="8">
        <v>2</v>
      </c>
    </row>
    <row r="13" spans="1:19" x14ac:dyDescent="0.25">
      <c r="A13" s="30">
        <v>26</v>
      </c>
      <c r="B13" s="30">
        <v>0.5</v>
      </c>
      <c r="C13" s="8"/>
      <c r="D13" s="8">
        <v>1</v>
      </c>
      <c r="E13" s="8"/>
      <c r="F13" s="8"/>
      <c r="G13" s="8"/>
      <c r="H13" s="8"/>
      <c r="I13" s="8">
        <v>7</v>
      </c>
      <c r="J13" s="8">
        <v>8</v>
      </c>
      <c r="K13" s="8">
        <v>3</v>
      </c>
      <c r="L13" s="8"/>
      <c r="M13" s="8">
        <v>4</v>
      </c>
      <c r="N13" s="8"/>
      <c r="O13" s="8"/>
      <c r="P13" s="8"/>
      <c r="Q13" s="8"/>
      <c r="R13" s="8"/>
      <c r="S13" s="8">
        <v>1</v>
      </c>
    </row>
    <row r="14" spans="1:19" x14ac:dyDescent="0.25">
      <c r="A14" s="30">
        <v>30</v>
      </c>
      <c r="B14" s="30">
        <v>0.7</v>
      </c>
      <c r="C14" s="8"/>
      <c r="D14" s="8">
        <v>1</v>
      </c>
      <c r="E14" s="8"/>
      <c r="F14" s="8"/>
      <c r="G14" s="8"/>
      <c r="H14" s="8"/>
      <c r="I14" s="8">
        <v>11</v>
      </c>
      <c r="J14" s="8">
        <v>5</v>
      </c>
      <c r="K14" s="8">
        <v>4</v>
      </c>
      <c r="L14" s="8"/>
      <c r="M14" s="8">
        <v>4</v>
      </c>
      <c r="N14" s="8"/>
      <c r="O14" s="8"/>
      <c r="P14" s="8"/>
      <c r="Q14" s="8"/>
      <c r="R14" s="8"/>
      <c r="S14" s="8">
        <v>1</v>
      </c>
    </row>
    <row r="15" spans="1:19" x14ac:dyDescent="0.25">
      <c r="A15" s="30">
        <v>34</v>
      </c>
      <c r="B15" s="30">
        <v>1</v>
      </c>
      <c r="C15" s="8"/>
      <c r="D15" s="8">
        <v>2</v>
      </c>
      <c r="E15" s="8"/>
      <c r="F15" s="8"/>
      <c r="G15" s="8"/>
      <c r="H15" s="8"/>
      <c r="I15" s="8">
        <v>5</v>
      </c>
      <c r="J15" s="8">
        <v>2</v>
      </c>
      <c r="K15" s="8">
        <v>2</v>
      </c>
      <c r="L15" s="8"/>
      <c r="M15" s="8"/>
      <c r="N15" s="8"/>
      <c r="O15" s="8"/>
      <c r="P15" s="8"/>
      <c r="Q15" s="8"/>
      <c r="R15" s="8"/>
      <c r="S15" s="8">
        <v>1</v>
      </c>
    </row>
    <row r="16" spans="1:19" x14ac:dyDescent="0.25">
      <c r="A16" s="30">
        <v>38</v>
      </c>
      <c r="B16" s="30">
        <v>1.3</v>
      </c>
      <c r="C16" s="8">
        <v>1</v>
      </c>
      <c r="D16" s="8">
        <v>1</v>
      </c>
      <c r="E16" s="8"/>
      <c r="F16" s="8"/>
      <c r="G16" s="8"/>
      <c r="H16" s="8"/>
      <c r="I16" s="8">
        <v>5</v>
      </c>
      <c r="J16" s="8"/>
      <c r="K16" s="8">
        <v>4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30">
        <v>42</v>
      </c>
      <c r="B17" s="30">
        <v>1.6</v>
      </c>
      <c r="C17" s="8"/>
      <c r="D17" s="8">
        <v>2</v>
      </c>
      <c r="E17" s="8"/>
      <c r="F17" s="8"/>
      <c r="G17" s="8"/>
      <c r="H17" s="8"/>
      <c r="I17" s="8"/>
      <c r="J17" s="8"/>
      <c r="K17" s="8">
        <v>2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30">
        <v>46</v>
      </c>
      <c r="B18" s="30">
        <v>2</v>
      </c>
      <c r="C18" s="8"/>
      <c r="D18" s="8"/>
      <c r="E18" s="8"/>
      <c r="F18" s="8"/>
      <c r="G18" s="8"/>
      <c r="H18" s="8"/>
      <c r="I18" s="8"/>
      <c r="J18" s="8"/>
      <c r="K18" s="8">
        <v>2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30">
        <v>50</v>
      </c>
      <c r="B19" s="30">
        <v>2.4</v>
      </c>
      <c r="C19" s="8"/>
      <c r="D19" s="8">
        <v>2</v>
      </c>
      <c r="E19" s="8"/>
      <c r="F19" s="8"/>
      <c r="G19" s="8"/>
      <c r="H19" s="8"/>
      <c r="I19" s="8"/>
      <c r="J19" s="8">
        <v>1</v>
      </c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30">
        <v>54</v>
      </c>
      <c r="B20" s="30">
        <v>2.8</v>
      </c>
      <c r="C20" s="8"/>
      <c r="D20" s="8">
        <v>1</v>
      </c>
      <c r="E20" s="8"/>
      <c r="F20" s="8"/>
      <c r="G20" s="8"/>
      <c r="H20" s="8"/>
      <c r="I20" s="8">
        <v>1</v>
      </c>
      <c r="J20" s="8">
        <v>1</v>
      </c>
      <c r="K20" s="8">
        <v>1</v>
      </c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30">
        <v>58</v>
      </c>
      <c r="B21" s="30">
        <v>3.3</v>
      </c>
      <c r="C21" s="8"/>
      <c r="D21" s="8"/>
      <c r="E21" s="8"/>
      <c r="F21" s="8"/>
      <c r="G21" s="8"/>
      <c r="H21" s="8"/>
      <c r="I21" s="8">
        <v>1</v>
      </c>
      <c r="J21" s="8"/>
      <c r="K21" s="8">
        <v>1</v>
      </c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30">
        <v>62</v>
      </c>
      <c r="B22" s="30">
        <v>3.8</v>
      </c>
      <c r="C22" s="8"/>
      <c r="D22" s="8">
        <v>2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30">
        <v>66</v>
      </c>
      <c r="B23" s="30">
        <v>4.4000000000000004</v>
      </c>
      <c r="C23" s="8"/>
      <c r="D23" s="8">
        <v>2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30">
        <v>70</v>
      </c>
      <c r="B24" s="30">
        <v>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30">
        <v>74</v>
      </c>
      <c r="B25" s="30">
        <v>5.7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30">
        <v>78</v>
      </c>
      <c r="B26" s="30">
        <v>6.4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30">
        <v>82</v>
      </c>
      <c r="B27" s="30">
        <v>7.1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30">
        <v>86</v>
      </c>
      <c r="B28" s="30">
        <v>7.9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30">
        <v>90</v>
      </c>
      <c r="B29" s="30">
        <v>8.6999999999999993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30">
        <v>94</v>
      </c>
      <c r="B30" s="30">
        <v>9.5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30">
        <v>98</v>
      </c>
      <c r="B31" s="30">
        <v>10.3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30">
        <v>102</v>
      </c>
      <c r="B32" s="30">
        <v>11.2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30">
        <v>106</v>
      </c>
      <c r="B33" s="30">
        <v>12.1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30">
        <v>110</v>
      </c>
      <c r="B34" s="30">
        <v>13.1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6</v>
      </c>
      <c r="D54" s="12">
        <f t="shared" ref="D54:S54" si="0">SUM(D9:D51)</f>
        <v>32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66</v>
      </c>
      <c r="J54" s="12">
        <f t="shared" si="0"/>
        <v>57</v>
      </c>
      <c r="K54" s="12">
        <f t="shared" si="0"/>
        <v>38</v>
      </c>
      <c r="L54" s="12">
        <f t="shared" si="0"/>
        <v>0</v>
      </c>
      <c r="M54" s="12">
        <f t="shared" si="0"/>
        <v>23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13</v>
      </c>
      <c r="T54" s="13">
        <f>SUM(C54:S54)</f>
        <v>235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8.8000000000000007</v>
      </c>
      <c r="D55" s="20">
        <f t="shared" ref="D55:S55" si="3">ROUND(D54/$B$6, 1)</f>
        <v>47.1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97.1</v>
      </c>
      <c r="J55" s="20">
        <f t="shared" si="3"/>
        <v>83.8</v>
      </c>
      <c r="K55" s="20">
        <f t="shared" si="3"/>
        <v>55.9</v>
      </c>
      <c r="L55" s="20">
        <f t="shared" si="3"/>
        <v>0</v>
      </c>
      <c r="M55" s="20">
        <f t="shared" si="3"/>
        <v>33.799999999999997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19.100000000000001</v>
      </c>
      <c r="T55" s="21">
        <f>ROUND(SUM(C55:S55),0)</f>
        <v>346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0.22</v>
      </c>
      <c r="D56" s="22">
        <f>ROUND('Calcul surface terriere'!D53, 2)</f>
        <v>3.04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3.53</v>
      </c>
      <c r="J56" s="22">
        <f>ROUND('Calcul surface terriere'!J53, 2)</f>
        <v>2.42</v>
      </c>
      <c r="K56" s="22">
        <f>ROUND('Calcul surface terriere'!K53, 2)</f>
        <v>2.73</v>
      </c>
      <c r="L56" s="22">
        <f>ROUND('Calcul surface terriere'!L53, 2)</f>
        <v>0</v>
      </c>
      <c r="M56" s="22">
        <f>ROUND('Calcul surface terriere'!M53, 2)</f>
        <v>0.92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0.46</v>
      </c>
      <c r="T56" s="23">
        <f>ROUND('Calcul surface terriere'!T53,1)</f>
        <v>13.3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0.32</v>
      </c>
      <c r="D57" s="22">
        <f>ROUND('Calcul surface terriere'!D54, 2)</f>
        <v>4.47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5.2</v>
      </c>
      <c r="J57" s="22">
        <f>ROUND('Calcul surface terriere'!J54, 2)</f>
        <v>3.56</v>
      </c>
      <c r="K57" s="22">
        <f>ROUND('Calcul surface terriere'!K54, 2)</f>
        <v>4.01</v>
      </c>
      <c r="L57" s="22">
        <f>ROUND('Calcul surface terriere'!L54, 2)</f>
        <v>0</v>
      </c>
      <c r="M57" s="22">
        <f>ROUND('Calcul surface terriere'!M54, 2)</f>
        <v>1.36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0.68</v>
      </c>
      <c r="T57" s="23">
        <f>ROUND('Calcul surface terriere'!T54, 1)</f>
        <v>19.600000000000001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2</v>
      </c>
      <c r="D58" s="24">
        <f>ROUND(100 * 'Calcul surface terriere'!D55,0)</f>
        <v>23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27</v>
      </c>
      <c r="J58" s="24">
        <f>ROUND(100 * 'Calcul surface terriere'!J55,0)</f>
        <v>18</v>
      </c>
      <c r="K58" s="24">
        <f>ROUND(100 * 'Calcul surface terriere'!K55,0)</f>
        <v>20</v>
      </c>
      <c r="L58" s="24">
        <f>ROUND(100 * 'Calcul surface terriere'!L55,0)</f>
        <v>0</v>
      </c>
      <c r="M58" s="24">
        <f>ROUND(100 * 'Calcul surface terriere'!M55,0)</f>
        <v>7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3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2.1</v>
      </c>
      <c r="D59" s="26">
        <f>ROUND('Calcul volume sur pied'!D53, 1)</f>
        <v>34.9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35.4</v>
      </c>
      <c r="J59" s="26">
        <f>ROUND('Calcul volume sur pied'!J53, 1)</f>
        <v>22.5</v>
      </c>
      <c r="K59" s="26">
        <f>ROUND('Calcul volume sur pied'!K53, 1)</f>
        <v>29</v>
      </c>
      <c r="L59" s="26">
        <f>ROUND('Calcul volume sur pied'!L53, 1)</f>
        <v>0</v>
      </c>
      <c r="M59" s="26">
        <f>ROUND('Calcul volume sur pied'!M53, 1)</f>
        <v>8.1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4.0999999999999996</v>
      </c>
      <c r="T59" s="27">
        <f>ROUND('Calcul volume sur pied'!T53, 0)</f>
        <v>136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3.1</v>
      </c>
      <c r="D60" s="26">
        <f>ROUND('Calcul volume sur pied'!D54, 1)</f>
        <v>51.3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52.1</v>
      </c>
      <c r="J60" s="26">
        <f>ROUND('Calcul volume sur pied'!J54, 1)</f>
        <v>33.1</v>
      </c>
      <c r="K60" s="26">
        <f>ROUND('Calcul volume sur pied'!K54, 1)</f>
        <v>42.6</v>
      </c>
      <c r="L60" s="26">
        <f>ROUND('Calcul volume sur pied'!L54, 1)</f>
        <v>0</v>
      </c>
      <c r="M60" s="26">
        <f>ROUND('Calcul volume sur pied'!M54, 1)</f>
        <v>11.9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6</v>
      </c>
      <c r="T60" s="27">
        <f>ROUND('Calcul volume sur pied'!T54, 0)</f>
        <v>200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2</v>
      </c>
      <c r="D61" s="24">
        <f>ROUND(100 * 'Calcul volume sur pied'!D55, 0)</f>
        <v>26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26</v>
      </c>
      <c r="J61" s="24">
        <f>ROUND(100 * 'Calcul volume sur pied'!J55, 0)</f>
        <v>17</v>
      </c>
      <c r="K61" s="24">
        <f>ROUND(100 * 'Calcul volume sur pied'!K55, 0)</f>
        <v>21</v>
      </c>
      <c r="L61" s="24">
        <f>ROUND(100 * 'Calcul volume sur pied'!L55, 0)</f>
        <v>0</v>
      </c>
      <c r="M61" s="24">
        <f>ROUND(100 * 'Calcul volume sur pied'!M55, 0)</f>
        <v>6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3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Inventaire'!C10/$B$6</f>
        <v>2.9411764705882351</v>
      </c>
      <c r="D10" s="8">
        <f>'Protocole Inventaire'!D10/$B$6</f>
        <v>14.705882352941176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17.647058823529409</v>
      </c>
      <c r="J10" s="8">
        <f>'Protocole Inventaire'!J10/$B$6</f>
        <v>23.52941176470588</v>
      </c>
      <c r="K10" s="8">
        <f>'Protocole Inventaire'!K10/$B$6</f>
        <v>7.3529411764705879</v>
      </c>
      <c r="L10" s="8">
        <f>'Protocole Inventaire'!L10/$B$6</f>
        <v>0</v>
      </c>
      <c r="M10" s="8">
        <f>'Protocole Inventaire'!M10/$B$6</f>
        <v>4.4117647058823524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4.4117647058823524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Inventaire'!C11/$B$6</f>
        <v>4.4117647058823524</v>
      </c>
      <c r="D11" s="8">
        <f>'Protocole Inventaire'!D11/$B$6</f>
        <v>2.9411764705882351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26.470588235294116</v>
      </c>
      <c r="J11" s="8">
        <f>'Protocole Inventaire'!J11/$B$6</f>
        <v>14.705882352941176</v>
      </c>
      <c r="K11" s="8">
        <f>'Protocole Inventaire'!K11/$B$6</f>
        <v>7.3529411764705879</v>
      </c>
      <c r="L11" s="8">
        <f>'Protocole Inventaire'!L11/$B$6</f>
        <v>0</v>
      </c>
      <c r="M11" s="8">
        <f>'Protocole Inventaire'!M11/$B$6</f>
        <v>8.8235294117647047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7.3529411764705879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Inventaire'!C12/$B$6</f>
        <v>0</v>
      </c>
      <c r="D12" s="8">
        <f>'Protocole Inventaire'!D12/$B$6</f>
        <v>8.8235294117647047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8.8235294117647047</v>
      </c>
      <c r="J12" s="8">
        <f>'Protocole Inventaire'!J12/$B$6</f>
        <v>20.588235294117645</v>
      </c>
      <c r="K12" s="8">
        <f>'Protocole Inventaire'!K12/$B$6</f>
        <v>13.235294117647058</v>
      </c>
      <c r="L12" s="8">
        <f>'Protocole Inventaire'!L12/$B$6</f>
        <v>0</v>
      </c>
      <c r="M12" s="8">
        <f>'Protocole Inventaire'!M12/$B$6</f>
        <v>8.8235294117647047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2.9411764705882351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Inventaire'!C13/$B$6</f>
        <v>0</v>
      </c>
      <c r="D13" s="8">
        <f>'Protocole Inventaire'!D13/$B$6</f>
        <v>1.4705882352941175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10.294117647058822</v>
      </c>
      <c r="J13" s="8">
        <f>'Protocole Inventaire'!J13/$B$6</f>
        <v>11.76470588235294</v>
      </c>
      <c r="K13" s="8">
        <f>'Protocole Inventaire'!K13/$B$6</f>
        <v>4.4117647058823524</v>
      </c>
      <c r="L13" s="8">
        <f>'Protocole Inventaire'!L13/$B$6</f>
        <v>0</v>
      </c>
      <c r="M13" s="8">
        <f>'Protocole Inventaire'!M13/$B$6</f>
        <v>5.8823529411764701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1.4705882352941175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Inventaire'!C14/$B$6</f>
        <v>0</v>
      </c>
      <c r="D14" s="8">
        <f>'Protocole Inventaire'!D14/$B$6</f>
        <v>1.4705882352941175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16.176470588235293</v>
      </c>
      <c r="J14" s="8">
        <f>'Protocole Inventaire'!J14/$B$6</f>
        <v>7.3529411764705879</v>
      </c>
      <c r="K14" s="8">
        <f>'Protocole Inventaire'!K14/$B$6</f>
        <v>5.8823529411764701</v>
      </c>
      <c r="L14" s="8">
        <f>'Protocole Inventaire'!L14/$B$6</f>
        <v>0</v>
      </c>
      <c r="M14" s="8">
        <f>'Protocole Inventaire'!M14/$B$6</f>
        <v>5.8823529411764701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1.4705882352941175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Inventaire'!C15/$B$6</f>
        <v>0</v>
      </c>
      <c r="D15" s="8">
        <f>'Protocole Inventaire'!D15/$B$6</f>
        <v>2.9411764705882351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7.3529411764705879</v>
      </c>
      <c r="J15" s="8">
        <f>'Protocole Inventaire'!J15/$B$6</f>
        <v>2.9411764705882351</v>
      </c>
      <c r="K15" s="8">
        <f>'Protocole Inventaire'!K15/$B$6</f>
        <v>2.9411764705882351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1.4705882352941175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Inventaire'!C16/$B$6</f>
        <v>1.4705882352941175</v>
      </c>
      <c r="D16" s="8">
        <f>'Protocole Inventaire'!D16/$B$6</f>
        <v>1.4705882352941175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7.3529411764705879</v>
      </c>
      <c r="J16" s="8">
        <f>'Protocole Inventaire'!J16/$B$6</f>
        <v>0</v>
      </c>
      <c r="K16" s="8">
        <f>'Protocole Inventaire'!K16/$B$6</f>
        <v>5.8823529411764701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Inventaire'!C17/$B$6</f>
        <v>0</v>
      </c>
      <c r="D17" s="8">
        <f>'Protocole Inventaire'!D17/$B$6</f>
        <v>2.9411764705882351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2.9411764705882351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2.9411764705882351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Inventaire'!C19/$B$6</f>
        <v>0</v>
      </c>
      <c r="D19" s="8">
        <f>'Protocole Inventaire'!D19/$B$6</f>
        <v>2.9411764705882351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1.4705882352941175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Inventaire'!C20/$B$6</f>
        <v>0</v>
      </c>
      <c r="D20" s="8">
        <f>'Protocole Inventaire'!D20/$B$6</f>
        <v>1.4705882352941175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1.4705882352941175</v>
      </c>
      <c r="J20" s="8">
        <f>'Protocole Inventaire'!J20/$B$6</f>
        <v>1.4705882352941175</v>
      </c>
      <c r="K20" s="8">
        <f>'Protocole Inventaire'!K20/$B$6</f>
        <v>1.4705882352941175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1.4705882352941175</v>
      </c>
      <c r="J21" s="8">
        <f>'Protocole Inventaire'!J21/$B$6</f>
        <v>0</v>
      </c>
      <c r="K21" s="8">
        <f>'Protocole Inventaire'!K21/$B$6</f>
        <v>1.4705882352941175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2.9411764705882351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Inventaire'!C23/$B$6</f>
        <v>0</v>
      </c>
      <c r="D23" s="8">
        <f>'Protocole Inventaire'!D23/$B$6</f>
        <v>2.9411764705882351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Inventaire'!C10*($A10/200)^2*PI()</f>
        <v>3.0787608005179976E-2</v>
      </c>
      <c r="D10" s="8">
        <f>'Protocole Inventaire'!D10*($A10/200)^2*PI()</f>
        <v>0.15393804002589989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0.18472564803107985</v>
      </c>
      <c r="J10" s="8">
        <f>'Protocole Inventaire'!J10*($A10/200)^2*PI()</f>
        <v>0.2463008640414398</v>
      </c>
      <c r="K10" s="8">
        <f>'Protocole Inventaire'!K10*($A10/200)^2*PI()</f>
        <v>7.6969020012949946E-2</v>
      </c>
      <c r="L10" s="8">
        <f>'Protocole Inventaire'!L10*($A10/200)^2*PI()</f>
        <v>0</v>
      </c>
      <c r="M10" s="8">
        <f>'Protocole Inventaire'!M10*($A10/200)^2*PI()</f>
        <v>4.6181412007769963E-2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4.6181412007769963E-2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Inventaire'!C11*($A11/200)^2*PI()</f>
        <v>7.6340701482231973E-2</v>
      </c>
      <c r="D11" s="8">
        <f>'Protocole Inventaire'!D11*($A11/200)^2*PI()</f>
        <v>5.0893800988154644E-2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0.45804420889339181</v>
      </c>
      <c r="J11" s="8">
        <f>'Protocole Inventaire'!J11*($A11/200)^2*PI()</f>
        <v>0.25446900494077318</v>
      </c>
      <c r="K11" s="8">
        <f>'Protocole Inventaire'!K11*($A11/200)^2*PI()</f>
        <v>0.12723450247038659</v>
      </c>
      <c r="L11" s="8">
        <f>'Protocole Inventaire'!L11*($A11/200)^2*PI()</f>
        <v>0</v>
      </c>
      <c r="M11" s="8">
        <f>'Protocole Inventaire'!M11*($A11/200)^2*PI()</f>
        <v>0.15268140296446395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0.12723450247038659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Inventaire'!C12*($A12/200)^2*PI()</f>
        <v>0</v>
      </c>
      <c r="D12" s="8">
        <f>'Protocole Inventaire'!D12*($A12/200)^2*PI()</f>
        <v>0.22807962665061898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0.22807962665061898</v>
      </c>
      <c r="J12" s="8">
        <f>'Protocole Inventaire'!J12*($A12/200)^2*PI()</f>
        <v>0.53218579551811096</v>
      </c>
      <c r="K12" s="8">
        <f>'Protocole Inventaire'!K12*($A12/200)^2*PI()</f>
        <v>0.34211943997592847</v>
      </c>
      <c r="L12" s="8">
        <f>'Protocole Inventaire'!L12*($A12/200)^2*PI()</f>
        <v>0</v>
      </c>
      <c r="M12" s="8">
        <f>'Protocole Inventaire'!M12*($A12/200)^2*PI()</f>
        <v>0.22807962665061898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7.6026542216872994E-2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Inventaire'!C13*($A13/200)^2*PI()</f>
        <v>0</v>
      </c>
      <c r="D13" s="8">
        <f>'Protocole Inventaire'!D13*($A13/200)^2*PI()</f>
        <v>5.3092915845667513E-2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0.3716504109196726</v>
      </c>
      <c r="J13" s="8">
        <f>'Protocole Inventaire'!J13*($A13/200)^2*PI()</f>
        <v>0.4247433267653401</v>
      </c>
      <c r="K13" s="8">
        <f>'Protocole Inventaire'!K13*($A13/200)^2*PI()</f>
        <v>0.15927874753700255</v>
      </c>
      <c r="L13" s="8">
        <f>'Protocole Inventaire'!L13*($A13/200)^2*PI()</f>
        <v>0</v>
      </c>
      <c r="M13" s="8">
        <f>'Protocole Inventaire'!M13*($A13/200)^2*PI()</f>
        <v>0.21237166338267005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5.3092915845667513E-2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Inventaire'!C14*($A14/200)^2*PI()</f>
        <v>0</v>
      </c>
      <c r="D14" s="8">
        <f>'Protocole Inventaire'!D14*($A14/200)^2*PI()</f>
        <v>7.0685834705770348E-2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0.77754418176347384</v>
      </c>
      <c r="J14" s="8">
        <f>'Protocole Inventaire'!J14*($A14/200)^2*PI()</f>
        <v>0.35342917352885167</v>
      </c>
      <c r="K14" s="8">
        <f>'Protocole Inventaire'!K14*($A14/200)^2*PI()</f>
        <v>0.28274333882308139</v>
      </c>
      <c r="L14" s="8">
        <f>'Protocole Inventaire'!L14*($A14/200)^2*PI()</f>
        <v>0</v>
      </c>
      <c r="M14" s="8">
        <f>'Protocole Inventaire'!M14*($A14/200)^2*PI()</f>
        <v>0.28274333882308139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7.0685834705770348E-2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Inventaire'!C15*($A15/200)^2*PI()</f>
        <v>0</v>
      </c>
      <c r="D15" s="8">
        <f>'Protocole Inventaire'!D15*($A15/200)^2*PI()</f>
        <v>0.18158405537749009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0.45396013844372518</v>
      </c>
      <c r="J15" s="8">
        <f>'Protocole Inventaire'!J15*($A15/200)^2*PI()</f>
        <v>0.18158405537749009</v>
      </c>
      <c r="K15" s="8">
        <f>'Protocole Inventaire'!K15*($A15/200)^2*PI()</f>
        <v>0.18158405537749009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9.0792027688745044E-2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Inventaire'!C16*($A16/200)^2*PI()</f>
        <v>0.11341149479459153</v>
      </c>
      <c r="D16" s="8">
        <f>'Protocole Inventaire'!D16*($A16/200)^2*PI()</f>
        <v>0.11341149479459153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0.56705747397295769</v>
      </c>
      <c r="J16" s="8">
        <f>'Protocole Inventaire'!J16*($A16/200)^2*PI()</f>
        <v>0</v>
      </c>
      <c r="K16" s="8">
        <f>'Protocole Inventaire'!K16*($A16/200)^2*PI()</f>
        <v>0.45364597917836613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Inventaire'!C17*($A17/200)^2*PI()</f>
        <v>0</v>
      </c>
      <c r="D17" s="8">
        <f>'Protocole Inventaire'!D17*($A17/200)^2*PI()</f>
        <v>0.27708847204661974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0.27708847204661974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0.33238050274980013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Inventaire'!C19*($A19/200)^2*PI()</f>
        <v>0</v>
      </c>
      <c r="D19" s="8">
        <f>'Protocole Inventaire'!D19*($A19/200)^2*PI()</f>
        <v>0.39269908169872414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0.19634954084936207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Inventaire'!C20*($A20/200)^2*PI()</f>
        <v>0</v>
      </c>
      <c r="D20" s="8">
        <f>'Protocole Inventaire'!D20*($A20/200)^2*PI()</f>
        <v>0.22902210444669593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0.22902210444669593</v>
      </c>
      <c r="J20" s="8">
        <f>'Protocole Inventaire'!J20*($A20/200)^2*PI()</f>
        <v>0.22902210444669593</v>
      </c>
      <c r="K20" s="8">
        <f>'Protocole Inventaire'!K20*($A20/200)^2*PI()</f>
        <v>0.22902210444669593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0.26420794216690158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0.60381410801995827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Inventaire'!C23*($A23/200)^2*PI()</f>
        <v>0</v>
      </c>
      <c r="D23" s="8">
        <f>'Protocole Inventaire'!D23*($A23/200)^2*PI()</f>
        <v>0.68423887995185706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0.22053980428200348</v>
      </c>
      <c r="D53">
        <f t="shared" ref="D53:S53" si="0">SUM(D9:D51)</f>
        <v>3.0385484145520483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3.5342917352885173</v>
      </c>
      <c r="J53">
        <f t="shared" si="0"/>
        <v>2.4180838654680636</v>
      </c>
      <c r="K53">
        <f t="shared" si="0"/>
        <v>2.7262741047852228</v>
      </c>
      <c r="L53">
        <f t="shared" si="0"/>
        <v>0</v>
      </c>
      <c r="M53">
        <f t="shared" si="0"/>
        <v>0.92205744382860422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0.46401323493521246</v>
      </c>
      <c r="T53">
        <f>SUM(C53:S53)</f>
        <v>13.323808603139673</v>
      </c>
    </row>
    <row r="54" spans="1:20" x14ac:dyDescent="0.25">
      <c r="A54" t="s">
        <v>49</v>
      </c>
      <c r="B54" t="s">
        <v>30</v>
      </c>
      <c r="C54">
        <f>C53/$B$6</f>
        <v>0.32432324159118159</v>
      </c>
      <c r="D54">
        <f t="shared" ref="D54:S54" si="1">D53/$B$6</f>
        <v>4.4684535508118355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5.1974878460125247</v>
      </c>
      <c r="J54">
        <f t="shared" si="1"/>
        <v>3.5560056845118582</v>
      </c>
      <c r="K54">
        <f t="shared" si="1"/>
        <v>4.0092266246841506</v>
      </c>
      <c r="L54">
        <f t="shared" si="1"/>
        <v>0</v>
      </c>
      <c r="M54">
        <f t="shared" si="1"/>
        <v>1.355966829159712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0.68237240431648882</v>
      </c>
      <c r="T54">
        <f>SUM(C54:S54)</f>
        <v>19.593836181087752</v>
      </c>
    </row>
    <row r="55" spans="1:20" x14ac:dyDescent="0.25">
      <c r="A55" t="s">
        <v>49</v>
      </c>
      <c r="B55" t="s">
        <v>50</v>
      </c>
      <c r="C55">
        <f>C54/$T54</f>
        <v>1.6552309542335716E-2</v>
      </c>
      <c r="D55">
        <f t="shared" ref="D55:S55" si="2">D54/$T54</f>
        <v>0.22805404258329209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0.26526137087076462</v>
      </c>
      <c r="J55">
        <f t="shared" si="2"/>
        <v>0.1814859352526467</v>
      </c>
      <c r="K55">
        <f t="shared" si="2"/>
        <v>0.20461672679257739</v>
      </c>
      <c r="L55">
        <f t="shared" si="2"/>
        <v>0</v>
      </c>
      <c r="M55">
        <f t="shared" si="2"/>
        <v>6.9203744311617257E-2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3.4825870646766163E-2</v>
      </c>
      <c r="T55">
        <f>SUM(C55:S55)</f>
        <v>0.99999999999999978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Inventaire'!C10*$B10</f>
        <v>0.2</v>
      </c>
      <c r="D10" s="8">
        <f>'Protocole Inventaire'!D10*$B10</f>
        <v>1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1.2000000000000002</v>
      </c>
      <c r="J10" s="8">
        <f>'Protocole Inventaire'!J10*$B10</f>
        <v>1.6</v>
      </c>
      <c r="K10" s="8">
        <f>'Protocole Inventaire'!K10*$B10</f>
        <v>0.5</v>
      </c>
      <c r="L10" s="8">
        <f>'Protocole Inventaire'!L10*$B10</f>
        <v>0</v>
      </c>
      <c r="M10" s="8">
        <f>'Protocole Inventaire'!M10*$B10</f>
        <v>0.30000000000000004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0.30000000000000004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Inventaire'!C11*$B11</f>
        <v>0.60000000000000009</v>
      </c>
      <c r="D11" s="8">
        <f>'Protocole Inventaire'!D11*$B11</f>
        <v>0.4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3.6</v>
      </c>
      <c r="J11" s="8">
        <f>'Protocole Inventaire'!J11*$B11</f>
        <v>2</v>
      </c>
      <c r="K11" s="8">
        <f>'Protocole Inventaire'!K11*$B11</f>
        <v>1</v>
      </c>
      <c r="L11" s="8">
        <f>'Protocole Inventaire'!L11*$B11</f>
        <v>0</v>
      </c>
      <c r="M11" s="8">
        <f>'Protocole Inventaire'!M11*$B11</f>
        <v>1.2000000000000002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1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Inventaire'!C12*$B12</f>
        <v>0</v>
      </c>
      <c r="D12" s="8">
        <f>'Protocole Inventaire'!D12*$B12</f>
        <v>1.7999999999999998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1.7999999999999998</v>
      </c>
      <c r="J12" s="8">
        <f>'Protocole Inventaire'!J12*$B12</f>
        <v>4.2</v>
      </c>
      <c r="K12" s="8">
        <f>'Protocole Inventaire'!K12*$B12</f>
        <v>2.6999999999999997</v>
      </c>
      <c r="L12" s="8">
        <f>'Protocole Inventaire'!L12*$B12</f>
        <v>0</v>
      </c>
      <c r="M12" s="8">
        <f>'Protocole Inventaire'!M12*$B12</f>
        <v>1.7999999999999998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0.6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Inventaire'!C13*$B13</f>
        <v>0</v>
      </c>
      <c r="D13" s="8">
        <f>'Protocole Inventaire'!D13*$B13</f>
        <v>0.5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3.5</v>
      </c>
      <c r="J13" s="8">
        <f>'Protocole Inventaire'!J13*$B13</f>
        <v>4</v>
      </c>
      <c r="K13" s="8">
        <f>'Protocole Inventaire'!K13*$B13</f>
        <v>1.5</v>
      </c>
      <c r="L13" s="8">
        <f>'Protocole Inventaire'!L13*$B13</f>
        <v>0</v>
      </c>
      <c r="M13" s="8">
        <f>'Protocole Inventaire'!M13*$B13</f>
        <v>2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0.5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Inventaire'!C14*$B14</f>
        <v>0</v>
      </c>
      <c r="D14" s="8">
        <f>'Protocole Inventaire'!D14*$B14</f>
        <v>0.7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7.6999999999999993</v>
      </c>
      <c r="J14" s="8">
        <f>'Protocole Inventaire'!J14*$B14</f>
        <v>3.5</v>
      </c>
      <c r="K14" s="8">
        <f>'Protocole Inventaire'!K14*$B14</f>
        <v>2.8</v>
      </c>
      <c r="L14" s="8">
        <f>'Protocole Inventaire'!L14*$B14</f>
        <v>0</v>
      </c>
      <c r="M14" s="8">
        <f>'Protocole Inventaire'!M14*$B14</f>
        <v>2.8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0.7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Inventaire'!C15*$B15</f>
        <v>0</v>
      </c>
      <c r="D15" s="8">
        <f>'Protocole Inventaire'!D15*$B15</f>
        <v>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5</v>
      </c>
      <c r="J15" s="8">
        <f>'Protocole Inventaire'!J15*$B15</f>
        <v>2</v>
      </c>
      <c r="K15" s="8">
        <f>'Protocole Inventaire'!K15*$B15</f>
        <v>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1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Inventaire'!C16*$B16</f>
        <v>1.3</v>
      </c>
      <c r="D16" s="8">
        <f>'Protocole Inventaire'!D16*$B16</f>
        <v>1.3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6.5</v>
      </c>
      <c r="J16" s="8">
        <f>'Protocole Inventaire'!J16*$B16</f>
        <v>0</v>
      </c>
      <c r="K16" s="8">
        <f>'Protocole Inventaire'!K16*$B16</f>
        <v>5.2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Inventaire'!C17*$B17</f>
        <v>0</v>
      </c>
      <c r="D17" s="8">
        <f>'Protocole Inventaire'!D17*$B17</f>
        <v>3.2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3.2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4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Inventaire'!C19*$B19</f>
        <v>0</v>
      </c>
      <c r="D19" s="8">
        <f>'Protocole Inventaire'!D19*$B19</f>
        <v>4.8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2.4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Inventaire'!C20*$B20</f>
        <v>0</v>
      </c>
      <c r="D20" s="8">
        <f>'Protocole Inventaire'!D20*$B20</f>
        <v>2.8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2.8</v>
      </c>
      <c r="J20" s="8">
        <f>'Protocole Inventaire'!J20*$B20</f>
        <v>2.8</v>
      </c>
      <c r="K20" s="8">
        <f>'Protocole Inventaire'!K20*$B20</f>
        <v>2.8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3.3</v>
      </c>
      <c r="J21" s="8">
        <f>'Protocole Inventaire'!J21*$B21</f>
        <v>0</v>
      </c>
      <c r="K21" s="8">
        <f>'Protocole Inventaire'!K21*$B21</f>
        <v>3.3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7.6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Inventaire'!C23*$B23</f>
        <v>0</v>
      </c>
      <c r="D23" s="8">
        <f>'Protocole Inventaire'!D23*$B23</f>
        <v>8.8000000000000007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2.1</v>
      </c>
      <c r="D53">
        <f t="shared" ref="D53:S53" si="0">SUM(D9:D51)</f>
        <v>34.900000000000006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35.4</v>
      </c>
      <c r="J53">
        <f t="shared" si="0"/>
        <v>22.5</v>
      </c>
      <c r="K53">
        <f t="shared" si="0"/>
        <v>29</v>
      </c>
      <c r="L53">
        <f t="shared" si="0"/>
        <v>0</v>
      </c>
      <c r="M53">
        <f t="shared" si="0"/>
        <v>8.1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4.0999999999999996</v>
      </c>
      <c r="T53">
        <f>SUM(C53:S53)</f>
        <v>136.1</v>
      </c>
    </row>
    <row r="54" spans="1:20" x14ac:dyDescent="0.25">
      <c r="A54" t="s">
        <v>53</v>
      </c>
      <c r="B54" t="s">
        <v>30</v>
      </c>
      <c r="C54">
        <f>C53/$B$6</f>
        <v>3.0882352941176472</v>
      </c>
      <c r="D54">
        <f t="shared" ref="D54:S54" si="1">D53/$B$6</f>
        <v>51.32352941176471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52.058823529411761</v>
      </c>
      <c r="J54">
        <f t="shared" si="1"/>
        <v>33.088235294117645</v>
      </c>
      <c r="K54">
        <f t="shared" si="1"/>
        <v>42.647058823529406</v>
      </c>
      <c r="L54">
        <f t="shared" si="1"/>
        <v>0</v>
      </c>
      <c r="M54">
        <f t="shared" si="1"/>
        <v>11.911764705882351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6.0294117647058814</v>
      </c>
      <c r="T54">
        <f>SUM(C54:S54)</f>
        <v>200.14705882352939</v>
      </c>
    </row>
    <row r="55" spans="1:20" x14ac:dyDescent="0.25">
      <c r="A55" t="s">
        <v>53</v>
      </c>
      <c r="B55" t="s">
        <v>50</v>
      </c>
      <c r="C55">
        <f>C54/$T54</f>
        <v>1.5429831006612786E-2</v>
      </c>
      <c r="D55">
        <f t="shared" ref="D55:S55" si="2">D54/$T54</f>
        <v>0.2564290962527554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0.26010286554004408</v>
      </c>
      <c r="J55">
        <f t="shared" si="2"/>
        <v>0.16531961792799413</v>
      </c>
      <c r="K55">
        <f t="shared" si="2"/>
        <v>0.21307861866274797</v>
      </c>
      <c r="L55">
        <f t="shared" si="2"/>
        <v>0</v>
      </c>
      <c r="M55">
        <f t="shared" si="2"/>
        <v>5.951506245407788E-2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3.0124908155767814E-2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Maire Gilles</cp:lastModifiedBy>
  <dcterms:created xsi:type="dcterms:W3CDTF">2022-03-10T11:48:40Z</dcterms:created>
  <dcterms:modified xsi:type="dcterms:W3CDTF">2025-01-23T08:02:06Z</dcterms:modified>
</cp:coreProperties>
</file>