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900 Géo\0910 Géodonnées\0913 Stagiaires_civilistes\GillesMaire\Placettes témoins correction\03 Cote au Bouvier Soubey\2021-2024\"/>
    </mc:Choice>
  </mc:AlternateContent>
  <bookViews>
    <workbookView xWindow="-5280" yWindow="-21105" windowWidth="38400" windowHeight="1944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5" l="1"/>
  <c r="O30" i="5"/>
  <c r="D30" i="5"/>
  <c r="P30" i="5"/>
  <c r="Q30" i="5"/>
  <c r="E30" i="5"/>
  <c r="F30" i="5"/>
  <c r="R30" i="5"/>
  <c r="H30" i="5"/>
  <c r="L30" i="5"/>
  <c r="G30" i="5"/>
  <c r="S30" i="5"/>
  <c r="I30" i="5"/>
  <c r="K30" i="5"/>
  <c r="J30" i="5"/>
  <c r="N30" i="5"/>
  <c r="M30" i="5"/>
  <c r="G34" i="6"/>
  <c r="S34" i="6"/>
  <c r="H34" i="6"/>
  <c r="I34" i="6"/>
  <c r="J34" i="6"/>
  <c r="K34" i="6"/>
  <c r="L34" i="6"/>
  <c r="M34" i="6"/>
  <c r="N34" i="6"/>
  <c r="O34" i="6"/>
  <c r="C34" i="6"/>
  <c r="D34" i="6"/>
  <c r="P34" i="6"/>
  <c r="R34" i="6"/>
  <c r="E34" i="6"/>
  <c r="Q34" i="6"/>
  <c r="F34" i="6"/>
  <c r="E32" i="5"/>
  <c r="Q32" i="5"/>
  <c r="F32" i="5"/>
  <c r="R32" i="5"/>
  <c r="G32" i="5"/>
  <c r="S32" i="5"/>
  <c r="N32" i="5"/>
  <c r="O32" i="5"/>
  <c r="H32" i="5"/>
  <c r="I32" i="5"/>
  <c r="J32" i="5"/>
  <c r="M32" i="5"/>
  <c r="K32" i="5"/>
  <c r="L32" i="5"/>
  <c r="C32" i="5"/>
  <c r="D32" i="5"/>
  <c r="P32" i="5"/>
  <c r="C30" i="6"/>
  <c r="O30" i="6"/>
  <c r="D30" i="6"/>
  <c r="F30" i="6"/>
  <c r="R30" i="6"/>
  <c r="S30" i="6"/>
  <c r="H30" i="6"/>
  <c r="G30" i="6"/>
  <c r="I30" i="6"/>
  <c r="J30" i="6"/>
  <c r="K30" i="6"/>
  <c r="L30" i="6"/>
  <c r="P30" i="6"/>
  <c r="E30" i="6"/>
  <c r="M30" i="6"/>
  <c r="Q30" i="6"/>
  <c r="N30" i="6"/>
  <c r="J31" i="5"/>
  <c r="K31" i="5"/>
  <c r="F31" i="5"/>
  <c r="L31" i="5"/>
  <c r="H31" i="5"/>
  <c r="M31" i="5"/>
  <c r="N31" i="5"/>
  <c r="C31" i="5"/>
  <c r="O31" i="5"/>
  <c r="R31" i="5"/>
  <c r="G31" i="5"/>
  <c r="D31" i="5"/>
  <c r="P31" i="5"/>
  <c r="S31" i="5"/>
  <c r="E31" i="5"/>
  <c r="Q31" i="5"/>
  <c r="I31" i="5"/>
  <c r="L33" i="5"/>
  <c r="M33" i="5"/>
  <c r="N33" i="5"/>
  <c r="H33" i="5"/>
  <c r="C33" i="5"/>
  <c r="O33" i="5"/>
  <c r="P33" i="5"/>
  <c r="E33" i="5"/>
  <c r="Q33" i="5"/>
  <c r="D33" i="5"/>
  <c r="F33" i="5"/>
  <c r="R33" i="5"/>
  <c r="J33" i="5"/>
  <c r="G33" i="5"/>
  <c r="S33" i="5"/>
  <c r="I33" i="5"/>
  <c r="K33" i="5"/>
  <c r="J31" i="6"/>
  <c r="L31" i="6"/>
  <c r="M31" i="6"/>
  <c r="N31" i="6"/>
  <c r="C31" i="6"/>
  <c r="O31" i="6"/>
  <c r="D31" i="6"/>
  <c r="P31" i="6"/>
  <c r="E31" i="6"/>
  <c r="Q31" i="6"/>
  <c r="R31" i="6"/>
  <c r="F31" i="6"/>
  <c r="G31" i="6"/>
  <c r="S31" i="6"/>
  <c r="H31" i="6"/>
  <c r="I31" i="6"/>
  <c r="K31" i="6"/>
  <c r="G34" i="5"/>
  <c r="S34" i="5"/>
  <c r="H34" i="5"/>
  <c r="I34" i="5"/>
  <c r="O34" i="5"/>
  <c r="D34" i="5"/>
  <c r="J34" i="5"/>
  <c r="K34" i="5"/>
  <c r="L34" i="5"/>
  <c r="E34" i="5"/>
  <c r="Q34" i="5"/>
  <c r="M34" i="5"/>
  <c r="N34" i="5"/>
  <c r="C34" i="5"/>
  <c r="F34" i="5"/>
  <c r="R34" i="5"/>
  <c r="P34" i="5"/>
  <c r="E32" i="6"/>
  <c r="Q32" i="6"/>
  <c r="F32" i="6"/>
  <c r="G32" i="6"/>
  <c r="H32" i="6"/>
  <c r="J32" i="6"/>
  <c r="I32" i="6"/>
  <c r="K32" i="6"/>
  <c r="L32" i="6"/>
  <c r="M32" i="6"/>
  <c r="N32" i="6"/>
  <c r="D32" i="6"/>
  <c r="R32" i="6"/>
  <c r="S32" i="6"/>
  <c r="C32" i="6"/>
  <c r="O32" i="6"/>
  <c r="P32" i="6"/>
  <c r="L33" i="6"/>
  <c r="C33" i="6"/>
  <c r="O33" i="6"/>
  <c r="P33" i="6"/>
  <c r="Q33" i="6"/>
  <c r="D33" i="6"/>
  <c r="E33" i="6"/>
  <c r="F33" i="6"/>
  <c r="R33" i="6"/>
  <c r="G33" i="6"/>
  <c r="H33" i="6"/>
  <c r="S33" i="6"/>
  <c r="I33" i="6"/>
  <c r="K33" i="6"/>
  <c r="J33" i="6"/>
  <c r="M33" i="6"/>
  <c r="N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<sst xmlns="http://schemas.openxmlformats.org/spreadsheetml/2006/main" count="155" uniqueCount="56">
  <si>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</si>
  <si>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</si>
  <si>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</si>
  <si>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</si>
  <si>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</si>
  <si>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</si>
  <si>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</si>
  <si>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</si>
  <si>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</si>
  <si>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</si>
  <si>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</si>
  <si>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</si>
  <si>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</si>
  <si>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</si>
  <si>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</si>
  <si>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</si>
  <si>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</si>
  <si>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</si>
  <si>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</si>
  <si>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</si>
  <si>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</si>
  <si>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</si>
  <si>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</si>
  <si>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</si>
  <si>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</si>
  <si>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</si>
  <si>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</si>
  <si>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</si>
  <si>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</si>
  <si>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</si>
  <si>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</si>
  <si>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</si>
  <si>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</si>
  <si>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</si>
  <si>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</si>
  <si>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</si>
  <si>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</si>
  <si>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</si>
  <si>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</si>
  <si>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</si>
  <si>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</si>
  <si>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</si>
  <si>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</si>
  <si>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</si>
  <si>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</si>
  <si>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</si>
  <si>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</si>
  <si>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</si>
  <si>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</si>
  <si>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</si>
  <si>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</si>
  <si>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</si>
  <si>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</si>
  <si>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</si>
  <si>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 xml:space="preserve">JU03 Côte au Bouvier, Soubey </t>
  </si>
  <si>
    <t>EcoEng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</si>
</sst>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zoomScaleNormal="100" workbookViewId="0">
      <selection activeCell="O16" sqref="O16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31">
        <v>44987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0.6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29">
        <v>10</v>
      </c>
      <c r="B9" s="29">
        <v>0.1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30">
        <v>14</v>
      </c>
      <c r="B10" s="30">
        <v>0.1</v>
      </c>
      <c r="C10" s="8"/>
      <c r="D10" s="8">
        <v>2</v>
      </c>
      <c r="E10" s="8"/>
      <c r="F10" s="8"/>
      <c r="G10" s="8"/>
      <c r="H10" s="8"/>
      <c r="I10" s="8">
        <v>7</v>
      </c>
      <c r="J10" s="8"/>
      <c r="K10" s="8">
        <v>3</v>
      </c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30">
        <v>18</v>
      </c>
      <c r="B11" s="30">
        <v>0.2</v>
      </c>
      <c r="C11" s="8"/>
      <c r="D11" s="8">
        <v>3</v>
      </c>
      <c r="E11" s="8"/>
      <c r="F11" s="8"/>
      <c r="G11" s="8"/>
      <c r="H11" s="8"/>
      <c r="I11" s="8">
        <v>3</v>
      </c>
      <c r="J11" s="8">
        <v>1</v>
      </c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30">
        <v>22</v>
      </c>
      <c r="B12" s="30">
        <v>0.3</v>
      </c>
      <c r="C12" s="8"/>
      <c r="D12" s="8">
        <v>6</v>
      </c>
      <c r="E12" s="8"/>
      <c r="F12" s="8"/>
      <c r="G12" s="8"/>
      <c r="H12" s="8"/>
      <c r="I12" s="8">
        <v>7</v>
      </c>
      <c r="J12" s="8"/>
      <c r="K12" s="8">
        <v>1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30">
        <v>26</v>
      </c>
      <c r="B13" s="30">
        <v>0.5</v>
      </c>
      <c r="C13" s="8"/>
      <c r="D13" s="8">
        <v>7</v>
      </c>
      <c r="E13" s="8"/>
      <c r="F13" s="8"/>
      <c r="G13" s="8"/>
      <c r="H13" s="8"/>
      <c r="I13" s="8"/>
      <c r="J13" s="8"/>
      <c r="K13" s="8">
        <v>1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30">
        <v>30</v>
      </c>
      <c r="B14" s="30">
        <v>0.7</v>
      </c>
      <c r="C14" s="8"/>
      <c r="D14" s="8">
        <v>6</v>
      </c>
      <c r="E14" s="8"/>
      <c r="F14" s="8"/>
      <c r="G14" s="8"/>
      <c r="H14" s="8"/>
      <c r="I14" s="8">
        <v>2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30">
        <v>34</v>
      </c>
      <c r="B15" s="30">
        <v>1</v>
      </c>
      <c r="C15" s="8"/>
      <c r="D15" s="8">
        <v>11</v>
      </c>
      <c r="E15" s="8"/>
      <c r="F15" s="8"/>
      <c r="G15" s="8"/>
      <c r="H15" s="8"/>
      <c r="I15" s="8">
        <v>1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30">
        <v>38</v>
      </c>
      <c r="B16" s="30">
        <v>1.3</v>
      </c>
      <c r="C16" s="8"/>
      <c r="D16" s="8">
        <v>9</v>
      </c>
      <c r="E16" s="8"/>
      <c r="F16" s="8"/>
      <c r="G16" s="8"/>
      <c r="H16" s="8"/>
      <c r="I16" s="8">
        <v>1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30">
        <v>42</v>
      </c>
      <c r="B17" s="30">
        <v>1.6</v>
      </c>
      <c r="C17" s="8">
        <v>1</v>
      </c>
      <c r="D17" s="8">
        <v>11</v>
      </c>
      <c r="E17" s="8"/>
      <c r="F17" s="8"/>
      <c r="G17" s="8"/>
      <c r="H17" s="8"/>
      <c r="I17" s="8">
        <v>2</v>
      </c>
      <c r="J17" s="8"/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30">
        <v>46</v>
      </c>
      <c r="B18" s="30">
        <v>2</v>
      </c>
      <c r="C18" s="8">
        <v>1</v>
      </c>
      <c r="D18" s="8">
        <v>9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30">
        <v>50</v>
      </c>
      <c r="B19" s="30">
        <v>2.4</v>
      </c>
      <c r="C19" s="8">
        <v>1</v>
      </c>
      <c r="D19" s="8">
        <v>8</v>
      </c>
      <c r="E19" s="8"/>
      <c r="F19" s="8"/>
      <c r="G19" s="8"/>
      <c r="H19" s="8"/>
      <c r="I19" s="8">
        <v>1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30">
        <v>54</v>
      </c>
      <c r="B20" s="30">
        <v>2.8</v>
      </c>
      <c r="C20" s="8"/>
      <c r="D20" s="8">
        <v>6</v>
      </c>
      <c r="E20" s="8"/>
      <c r="F20" s="8"/>
      <c r="G20" s="8"/>
      <c r="H20" s="8"/>
      <c r="I20" s="8">
        <v>1</v>
      </c>
      <c r="J20" s="8"/>
      <c r="K20" s="8">
        <v>1</v>
      </c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30">
        <v>58</v>
      </c>
      <c r="B21" s="30">
        <v>3.3</v>
      </c>
      <c r="C21" s="8"/>
      <c r="D21" s="8">
        <v>9</v>
      </c>
      <c r="E21" s="8"/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30">
        <v>62</v>
      </c>
      <c r="B22" s="30">
        <v>3.8</v>
      </c>
      <c r="C22" s="8">
        <v>1</v>
      </c>
      <c r="D22" s="8">
        <v>6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30">
        <v>66</v>
      </c>
      <c r="B23" s="30">
        <v>4.4000000000000004</v>
      </c>
      <c r="C23" s="8">
        <v>2</v>
      </c>
      <c r="D23" s="8">
        <v>6</v>
      </c>
      <c r="E23" s="8"/>
      <c r="F23" s="8"/>
      <c r="G23" s="8"/>
      <c r="H23" s="8"/>
      <c r="I23" s="8"/>
      <c r="J23" s="8"/>
      <c r="K23" s="8">
        <v>1</v>
      </c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30">
        <v>70</v>
      </c>
      <c r="B24" s="30">
        <v>5</v>
      </c>
      <c r="C24" s="8"/>
      <c r="D24" s="8">
        <v>1</v>
      </c>
      <c r="E24" s="8"/>
      <c r="F24" s="8"/>
      <c r="G24" s="8"/>
      <c r="H24" s="8"/>
      <c r="I24" s="8">
        <v>2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30">
        <v>74</v>
      </c>
      <c r="B25" s="30">
        <v>5.7</v>
      </c>
      <c r="C25" s="8"/>
      <c r="D25" s="8">
        <v>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30">
        <v>78</v>
      </c>
      <c r="B26" s="30">
        <v>6.4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30">
        <v>82</v>
      </c>
      <c r="B27" s="30">
        <v>7.1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30">
        <v>86</v>
      </c>
      <c r="B28" s="30">
        <v>7.9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30">
        <v>90</v>
      </c>
      <c r="B29" s="30">
        <v>8.6999999999999993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30">
        <v>94</v>
      </c>
      <c r="B30" s="30">
        <v>9.5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30">
        <v>98</v>
      </c>
      <c r="B31" s="30">
        <v>10.3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30">
        <v>102</v>
      </c>
      <c r="B32" s="30">
        <v>11.2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30">
        <v>106</v>
      </c>
      <c r="B33" s="30">
        <v>12.1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30">
        <v>110</v>
      </c>
      <c r="B34" s="30">
        <v>13.1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6</v>
      </c>
      <c r="D54" s="12">
        <f t="shared" ref="D54:S54" si="0">SUM(D9:D51)</f>
        <v>101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28</v>
      </c>
      <c r="J54" s="12">
        <f t="shared" si="0"/>
        <v>1</v>
      </c>
      <c r="K54" s="12">
        <f t="shared" si="0"/>
        <v>8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144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10</v>
      </c>
      <c r="D55" s="20">
        <f t="shared" ref="D55:S55" si="3">ROUND(D54/$B$6, 1)</f>
        <v>168.3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46.7</v>
      </c>
      <c r="J55" s="20">
        <f t="shared" si="3"/>
        <v>1.7</v>
      </c>
      <c r="K55" s="20">
        <f t="shared" si="3"/>
        <v>13.3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240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1.49</v>
      </c>
      <c r="D56" s="22">
        <f>ROUND('Calcul surface terriere'!D53, 2)</f>
        <v>16.170000000000002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2.5299999999999998</v>
      </c>
      <c r="J56" s="22">
        <f>ROUND('Calcul surface terriere'!J53, 2)</f>
        <v>0.03</v>
      </c>
      <c r="K56" s="22">
        <f>ROUND('Calcul surface terriere'!K53, 2)</f>
        <v>0.85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21.1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2.48</v>
      </c>
      <c r="D57" s="22">
        <f>ROUND('Calcul surface terriere'!D54, 2)</f>
        <v>26.95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4.22</v>
      </c>
      <c r="J57" s="22">
        <f>ROUND('Calcul surface terriere'!J54, 2)</f>
        <v>0.04</v>
      </c>
      <c r="K57" s="22">
        <f>ROUND('Calcul surface terriere'!K54, 2)</f>
        <v>1.41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35.1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7</v>
      </c>
      <c r="D58" s="24">
        <f>ROUND(100 * 'Calcul surface terriere'!D55,0)</f>
        <v>77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12</v>
      </c>
      <c r="J58" s="24">
        <f>ROUND(100 * 'Calcul surface terriere'!J55,0)</f>
        <v>0</v>
      </c>
      <c r="K58" s="24">
        <f>ROUND(100 * 'Calcul surface terriere'!K55,0)</f>
        <v>4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18.600000000000001</v>
      </c>
      <c r="D59" s="26">
        <f>ROUND('Calcul volume sur pied'!D53, 1)</f>
        <v>194.2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28.8</v>
      </c>
      <c r="J59" s="26">
        <f>ROUND('Calcul volume sur pied'!J53, 1)</f>
        <v>0.2</v>
      </c>
      <c r="K59" s="26">
        <f>ROUND('Calcul volume sur pied'!K53, 1)</f>
        <v>9.9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252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31</v>
      </c>
      <c r="D60" s="26">
        <f>ROUND('Calcul volume sur pied'!D54, 1)</f>
        <v>323.7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48</v>
      </c>
      <c r="J60" s="26">
        <f>ROUND('Calcul volume sur pied'!J54, 1)</f>
        <v>0.3</v>
      </c>
      <c r="K60" s="26">
        <f>ROUND('Calcul volume sur pied'!K54, 1)</f>
        <v>16.5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420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7</v>
      </c>
      <c r="D61" s="24">
        <f>ROUND(100 * 'Calcul volume sur pied'!D55, 0)</f>
        <v>77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11</v>
      </c>
      <c r="J61" s="24">
        <f>ROUND(100 * 'Calcul volume sur pied'!J55, 0)</f>
        <v>0</v>
      </c>
      <c r="K61" s="24">
        <f>ROUND(100 * 'Calcul volume sur pied'!K55, 0)</f>
        <v>4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Inventaire'!C10/$B$6</f>
        <v>0</v>
      </c>
      <c r="D10" s="8">
        <f>'Protocole Inventaire'!D10/$B$6</f>
        <v>3.3333333333333335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11.666666666666668</v>
      </c>
      <c r="J10" s="8">
        <f>'Protocole Inventaire'!J10/$B$6</f>
        <v>0</v>
      </c>
      <c r="K10" s="8">
        <f>'Protocole Inventaire'!K10/$B$6</f>
        <v>5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Inventaire'!C11/$B$6</f>
        <v>0</v>
      </c>
      <c r="D11" s="8">
        <f>'Protocole Inventaire'!D11/$B$6</f>
        <v>5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5</v>
      </c>
      <c r="J11" s="8">
        <f>'Protocole Inventaire'!J11/$B$6</f>
        <v>1.6666666666666667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Inventaire'!C12/$B$6</f>
        <v>0</v>
      </c>
      <c r="D12" s="8">
        <f>'Protocole Inventaire'!D12/$B$6</f>
        <v>10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11.666666666666668</v>
      </c>
      <c r="J12" s="8">
        <f>'Protocole Inventaire'!J12/$B$6</f>
        <v>0</v>
      </c>
      <c r="K12" s="8">
        <f>'Protocole Inventaire'!K12/$B$6</f>
        <v>1.6666666666666667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Inventaire'!C13/$B$6</f>
        <v>0</v>
      </c>
      <c r="D13" s="8">
        <f>'Protocole Inventaire'!D13/$B$6</f>
        <v>11.666666666666668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0</v>
      </c>
      <c r="J13" s="8">
        <f>'Protocole Inventaire'!J13/$B$6</f>
        <v>0</v>
      </c>
      <c r="K13" s="8">
        <f>'Protocole Inventaire'!K13/$B$6</f>
        <v>1.6666666666666667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Inventaire'!C14/$B$6</f>
        <v>0</v>
      </c>
      <c r="D14" s="8">
        <f>'Protocole Inventaire'!D14/$B$6</f>
        <v>10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3.3333333333333335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Inventaire'!C15/$B$6</f>
        <v>0</v>
      </c>
      <c r="D15" s="8">
        <f>'Protocole Inventaire'!D15/$B$6</f>
        <v>18.333333333333336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1.6666666666666667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Inventaire'!C16/$B$6</f>
        <v>0</v>
      </c>
      <c r="D16" s="8">
        <f>'Protocole Inventaire'!D16/$B$6</f>
        <v>15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1.6666666666666667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Inventaire'!C17/$B$6</f>
        <v>1.6666666666666667</v>
      </c>
      <c r="D17" s="8">
        <f>'Protocole Inventaire'!D17/$B$6</f>
        <v>18.333333333333336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3.3333333333333335</v>
      </c>
      <c r="J17" s="8">
        <f>'Protocole Inventaire'!J17/$B$6</f>
        <v>0</v>
      </c>
      <c r="K17" s="8">
        <f>'Protocole Inventaire'!K17/$B$6</f>
        <v>1.6666666666666667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Inventaire'!C18/$B$6</f>
        <v>1.6666666666666667</v>
      </c>
      <c r="D18" s="8">
        <f>'Protocole Inventaire'!D18/$B$6</f>
        <v>15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Inventaire'!C19/$B$6</f>
        <v>1.6666666666666667</v>
      </c>
      <c r="D19" s="8">
        <f>'Protocole Inventaire'!D19/$B$6</f>
        <v>13.333333333333334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1.6666666666666667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Inventaire'!C20/$B$6</f>
        <v>0</v>
      </c>
      <c r="D20" s="8">
        <f>'Protocole Inventaire'!D20/$B$6</f>
        <v>10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1.6666666666666667</v>
      </c>
      <c r="J20" s="8">
        <f>'Protocole Inventaire'!J20/$B$6</f>
        <v>0</v>
      </c>
      <c r="K20" s="8">
        <f>'Protocole Inventaire'!K20/$B$6</f>
        <v>1.6666666666666667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Inventaire'!C21/$B$6</f>
        <v>0</v>
      </c>
      <c r="D21" s="8">
        <f>'Protocole Inventaire'!D21/$B$6</f>
        <v>15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1.6666666666666667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1.6666666666666667</v>
      </c>
      <c r="D22" s="8">
        <f>'Protocole Inventaire'!D22/$B$6</f>
        <v>10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Inventaire'!C23/$B$6</f>
        <v>3.3333333333333335</v>
      </c>
      <c r="D23" s="8">
        <f>'Protocole Inventaire'!D23/$B$6</f>
        <v>10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1.6666666666666667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Inventaire'!C24/$B$6</f>
        <v>0</v>
      </c>
      <c r="D24" s="8">
        <f>'Protocole Inventaire'!D24/$B$6</f>
        <v>1.6666666666666667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3.3333333333333335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Inventaire'!C25/$B$6</f>
        <v>0</v>
      </c>
      <c r="D25" s="8">
        <f>'Protocole Inventaire'!D25/$B$6</f>
        <v>1.6666666666666667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Inventaire'!C10*($A10/200)^2*PI()</f>
        <v>0</v>
      </c>
      <c r="D10" s="8">
        <f>'Protocole Inventaire'!D10*($A10/200)^2*PI()</f>
        <v>3.0787608005179976E-2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0.10775662801812992</v>
      </c>
      <c r="J10" s="8">
        <f>'Protocole Inventaire'!J10*($A10/200)^2*PI()</f>
        <v>0</v>
      </c>
      <c r="K10" s="8">
        <f>'Protocole Inventaire'!K10*($A10/200)^2*PI()</f>
        <v>4.6181412007769963E-2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Inventaire'!C11*($A11/200)^2*PI()</f>
        <v>0</v>
      </c>
      <c r="D11" s="8">
        <f>'Protocole Inventaire'!D11*($A11/200)^2*PI()</f>
        <v>7.6340701482231973E-2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7.6340701482231973E-2</v>
      </c>
      <c r="J11" s="8">
        <f>'Protocole Inventaire'!J11*($A11/200)^2*PI()</f>
        <v>2.5446900494077322E-2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Inventaire'!C12*($A12/200)^2*PI()</f>
        <v>0</v>
      </c>
      <c r="D12" s="8">
        <f>'Protocole Inventaire'!D12*($A12/200)^2*PI()</f>
        <v>0.22807962665061898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0.26609289775905548</v>
      </c>
      <c r="J12" s="8">
        <f>'Protocole Inventaire'!J12*($A12/200)^2*PI()</f>
        <v>0</v>
      </c>
      <c r="K12" s="8">
        <f>'Protocole Inventaire'!K12*($A12/200)^2*PI()</f>
        <v>3.8013271108436497E-2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Inventaire'!C13*($A13/200)^2*PI()</f>
        <v>0</v>
      </c>
      <c r="D13" s="8">
        <f>'Protocole Inventaire'!D13*($A13/200)^2*PI()</f>
        <v>0.3716504109196726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</v>
      </c>
      <c r="J13" s="8">
        <f>'Protocole Inventaire'!J13*($A13/200)^2*PI()</f>
        <v>0</v>
      </c>
      <c r="K13" s="8">
        <f>'Protocole Inventaire'!K13*($A13/200)^2*PI()</f>
        <v>5.3092915845667513E-2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Inventaire'!C14*($A14/200)^2*PI()</f>
        <v>0</v>
      </c>
      <c r="D14" s="8">
        <f>'Protocole Inventaire'!D14*($A14/200)^2*PI()</f>
        <v>0.42411500823462212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0.1413716694115407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Inventaire'!C15*($A15/200)^2*PI()</f>
        <v>0</v>
      </c>
      <c r="D15" s="8">
        <f>'Protocole Inventaire'!D15*($A15/200)^2*PI()</f>
        <v>0.99871230457619542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9.0792027688745044E-2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Inventaire'!C16*($A16/200)^2*PI()</f>
        <v>0</v>
      </c>
      <c r="D16" s="8">
        <f>'Protocole Inventaire'!D16*($A16/200)^2*PI()</f>
        <v>1.0207034531513239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0.11341149479459153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Inventaire'!C17*($A17/200)^2*PI()</f>
        <v>0.13854423602330987</v>
      </c>
      <c r="D17" s="8">
        <f>'Protocole Inventaire'!D17*($A17/200)^2*PI()</f>
        <v>1.5239865962564083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0.27708847204661974</v>
      </c>
      <c r="J17" s="8">
        <f>'Protocole Inventaire'!J17*($A17/200)^2*PI()</f>
        <v>0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Inventaire'!C18*($A18/200)^2*PI()</f>
        <v>0.16619025137490007</v>
      </c>
      <c r="D18" s="8">
        <f>'Protocole Inventaire'!D18*($A18/200)^2*PI()</f>
        <v>1.4957122623741006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Inventaire'!C19*($A19/200)^2*PI()</f>
        <v>0.19634954084936207</v>
      </c>
      <c r="D19" s="8">
        <f>'Protocole Inventaire'!D19*($A19/200)^2*PI()</f>
        <v>1.5707963267948966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0.19634954084936207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Inventaire'!C20*($A20/200)^2*PI()</f>
        <v>0</v>
      </c>
      <c r="D20" s="8">
        <f>'Protocole Inventaire'!D20*($A20/200)^2*PI()</f>
        <v>1.3741326266801754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0.22902210444669593</v>
      </c>
      <c r="J20" s="8">
        <f>'Protocole Inventaire'!J20*($A20/200)^2*PI()</f>
        <v>0</v>
      </c>
      <c r="K20" s="8">
        <f>'Protocole Inventaire'!K20*($A20/200)^2*PI()</f>
        <v>0.22902210444669593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Inventaire'!C21*($A21/200)^2*PI()</f>
        <v>0</v>
      </c>
      <c r="D21" s="8">
        <f>'Protocole Inventaire'!D21*($A21/200)^2*PI()</f>
        <v>2.3778714795021143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0.30190705400997914</v>
      </c>
      <c r="D22" s="8">
        <f>'Protocole Inventaire'!D22*($A22/200)^2*PI()</f>
        <v>1.8114423240598747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Inventaire'!C23*($A23/200)^2*PI()</f>
        <v>0.68423887995185706</v>
      </c>
      <c r="D23" s="8">
        <f>'Protocole Inventaire'!D23*($A23/200)^2*PI()</f>
        <v>2.052716639855571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0.34211943997592853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Inventaire'!C24*($A24/200)^2*PI()</f>
        <v>0</v>
      </c>
      <c r="D24" s="8">
        <f>'Protocole Inventaire'!D24*($A24/200)^2*PI()</f>
        <v>0.38484510006474959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0.76969020012949918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Inventaire'!C25*($A25/200)^2*PI()</f>
        <v>0</v>
      </c>
      <c r="D25" s="8">
        <f>'Protocole Inventaire'!D25*($A25/200)^2*PI()</f>
        <v>0.43008403427644265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1.4872299622094083</v>
      </c>
      <c r="D53">
        <f t="shared" ref="D53:S53" si="0">SUM(D9:D51)</f>
        <v>16.171976502884178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2.532123678793373</v>
      </c>
      <c r="J53">
        <f t="shared" si="0"/>
        <v>2.5446900494077322E-2</v>
      </c>
      <c r="K53">
        <f t="shared" si="0"/>
        <v>0.84697337940780826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21.063750423788843</v>
      </c>
    </row>
    <row r="54" spans="1:20" x14ac:dyDescent="0.25">
      <c r="A54" t="s">
        <v>49</v>
      </c>
      <c r="B54" t="s">
        <v>30</v>
      </c>
      <c r="C54">
        <f>C53/$B$6</f>
        <v>2.4787166036823471</v>
      </c>
      <c r="D54">
        <f t="shared" ref="D54:S54" si="1">D53/$B$6</f>
        <v>26.95329417147363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4.2202061313222883</v>
      </c>
      <c r="J54">
        <f t="shared" si="1"/>
        <v>4.2411500823462206E-2</v>
      </c>
      <c r="K54">
        <f t="shared" si="1"/>
        <v>1.4116222990130138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35.106250706314739</v>
      </c>
    </row>
    <row r="55" spans="1:20" x14ac:dyDescent="0.25">
      <c r="A55" t="s">
        <v>49</v>
      </c>
      <c r="B55" t="s">
        <v>50</v>
      </c>
      <c r="C55">
        <f>C54/$T54</f>
        <v>7.0606132919699333E-2</v>
      </c>
      <c r="D55">
        <f t="shared" ref="D55:S55" si="2">D54/$T54</f>
        <v>0.76776339338981037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0.12021238515690251</v>
      </c>
      <c r="J55">
        <f t="shared" si="2"/>
        <v>1.2080897267629162E-3</v>
      </c>
      <c r="K55">
        <f t="shared" si="2"/>
        <v>4.0209998806824965E-2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Inventaire'!C10*$B10</f>
        <v>0</v>
      </c>
      <c r="D10" s="8">
        <f>'Protocole Inventaire'!D10*$B10</f>
        <v>0.2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0.70000000000000007</v>
      </c>
      <c r="J10" s="8">
        <f>'Protocole Inventaire'!J10*$B10</f>
        <v>0</v>
      </c>
      <c r="K10" s="8">
        <f>'Protocole Inventaire'!K10*$B10</f>
        <v>0.30000000000000004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Inventaire'!C11*$B11</f>
        <v>0</v>
      </c>
      <c r="D11" s="8">
        <f>'Protocole Inventaire'!D11*$B11</f>
        <v>0.60000000000000009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0.60000000000000009</v>
      </c>
      <c r="J11" s="8">
        <f>'Protocole Inventaire'!J11*$B11</f>
        <v>0.2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Inventaire'!C12*$B12</f>
        <v>0</v>
      </c>
      <c r="D12" s="8">
        <f>'Protocole Inventaire'!D12*$B12</f>
        <v>1.7999999999999998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2.1</v>
      </c>
      <c r="J12" s="8">
        <f>'Protocole Inventaire'!J12*$B12</f>
        <v>0</v>
      </c>
      <c r="K12" s="8">
        <f>'Protocole Inventaire'!K12*$B12</f>
        <v>0.3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Inventaire'!C13*$B13</f>
        <v>0</v>
      </c>
      <c r="D13" s="8">
        <f>'Protocole Inventaire'!D13*$B13</f>
        <v>3.5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</v>
      </c>
      <c r="J13" s="8">
        <f>'Protocole Inventaire'!J13*$B13</f>
        <v>0</v>
      </c>
      <c r="K13" s="8">
        <f>'Protocole Inventaire'!K13*$B13</f>
        <v>0.5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Inventaire'!C14*$B14</f>
        <v>0</v>
      </c>
      <c r="D14" s="8">
        <f>'Protocole Inventaire'!D14*$B14</f>
        <v>4.1999999999999993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1.4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Inventaire'!C15*$B15</f>
        <v>0</v>
      </c>
      <c r="D15" s="8">
        <f>'Protocole Inventaire'!D15*$B15</f>
        <v>11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Inventaire'!C16*$B16</f>
        <v>0</v>
      </c>
      <c r="D16" s="8">
        <f>'Protocole Inventaire'!D16*$B16</f>
        <v>11.700000000000001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1.3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Inventaire'!C17*$B17</f>
        <v>1.6</v>
      </c>
      <c r="D17" s="8">
        <f>'Protocole Inventaire'!D17*$B17</f>
        <v>17.600000000000001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3.2</v>
      </c>
      <c r="J17" s="8">
        <f>'Protocole Inventaire'!J17*$B17</f>
        <v>0</v>
      </c>
      <c r="K17" s="8">
        <f>'Protocole Inventaire'!K17*$B17</f>
        <v>1.6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Inventaire'!C18*$B18</f>
        <v>2</v>
      </c>
      <c r="D18" s="8">
        <f>'Protocole Inventaire'!D18*$B18</f>
        <v>18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Inventaire'!C19*$B19</f>
        <v>2.4</v>
      </c>
      <c r="D19" s="8">
        <f>'Protocole Inventaire'!D19*$B19</f>
        <v>19.2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2.4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Inventaire'!C20*$B20</f>
        <v>0</v>
      </c>
      <c r="D20" s="8">
        <f>'Protocole Inventaire'!D20*$B20</f>
        <v>16.799999999999997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2.8</v>
      </c>
      <c r="J20" s="8">
        <f>'Protocole Inventaire'!J20*$B20</f>
        <v>0</v>
      </c>
      <c r="K20" s="8">
        <f>'Protocole Inventaire'!K20*$B20</f>
        <v>2.8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Inventaire'!C21*$B21</f>
        <v>0</v>
      </c>
      <c r="D21" s="8">
        <f>'Protocole Inventaire'!D21*$B21</f>
        <v>29.7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3.3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3.8</v>
      </c>
      <c r="D22" s="8">
        <f>'Protocole Inventaire'!D22*$B22</f>
        <v>22.799999999999997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Inventaire'!C23*$B23</f>
        <v>8.8000000000000007</v>
      </c>
      <c r="D23" s="8">
        <f>'Protocole Inventaire'!D23*$B23</f>
        <v>26.400000000000002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4.4000000000000004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Inventaire'!C24*$B24</f>
        <v>0</v>
      </c>
      <c r="D24" s="8">
        <f>'Protocole Inventaire'!D24*$B24</f>
        <v>5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10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Inventaire'!C25*$B25</f>
        <v>0</v>
      </c>
      <c r="D25" s="8">
        <f>'Protocole Inventaire'!D25*$B25</f>
        <v>5.7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18.600000000000001</v>
      </c>
      <c r="D53">
        <f t="shared" ref="D53:S53" si="0">SUM(D9:D51)</f>
        <v>194.19999999999996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28.8</v>
      </c>
      <c r="J53">
        <f t="shared" si="0"/>
        <v>0.2</v>
      </c>
      <c r="K53">
        <f t="shared" si="0"/>
        <v>9.9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251.69999999999996</v>
      </c>
    </row>
    <row r="54" spans="1:20" x14ac:dyDescent="0.25">
      <c r="A54" t="s">
        <v>53</v>
      </c>
      <c r="B54" t="s">
        <v>30</v>
      </c>
      <c r="C54">
        <f>C53/$B$6</f>
        <v>31.000000000000004</v>
      </c>
      <c r="D54">
        <f t="shared" ref="D54:S54" si="1">D53/$B$6</f>
        <v>323.66666666666663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48</v>
      </c>
      <c r="J54">
        <f t="shared" si="1"/>
        <v>0.33333333333333337</v>
      </c>
      <c r="K54">
        <f t="shared" si="1"/>
        <v>16.5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419.49999999999994</v>
      </c>
    </row>
    <row r="55" spans="1:20" x14ac:dyDescent="0.25">
      <c r="A55" t="s">
        <v>53</v>
      </c>
      <c r="B55" t="s">
        <v>50</v>
      </c>
      <c r="C55">
        <f>C54/$T54</f>
        <v>7.3897497020262229E-2</v>
      </c>
      <c r="D55">
        <f t="shared" ref="D55:S55" si="2">D54/$T54</f>
        <v>0.77155343663090981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0.11442193087008345</v>
      </c>
      <c r="J55">
        <f t="shared" si="2"/>
        <v>7.9459674215335738E-4</v>
      </c>
      <c r="K55">
        <f t="shared" si="2"/>
        <v>3.9332538736591184E-2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Maire Gilles</cp:lastModifiedBy>
  <dcterms:created xsi:type="dcterms:W3CDTF">2022-03-10T11:48:40Z</dcterms:created>
  <dcterms:modified xsi:type="dcterms:W3CDTF">2025-01-22T13:25:09Z</dcterms:modified>
</cp:coreProperties>
</file>