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0_023-2_Ollon_Sous-Villars\Report de données_2025.10.13\"/>
    </mc:Choice>
  </mc:AlternateContent>
  <xr:revisionPtr revIDLastSave="0" documentId="13_ncr:1_{4C35D591-7D3A-44AC-A871-2DA9A214B1B2}" xr6:coauthVersionLast="47" xr6:coauthVersionMax="47" xr10:uidLastSave="{00000000-0000-0000-0000-000000000000}"/>
  <bookViews>
    <workbookView xWindow="11424" yWindow="0" windowWidth="11712" windowHeight="13776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I33" i="5"/>
  <c r="J33" i="5"/>
  <c r="K33" i="5"/>
  <c r="L33" i="5"/>
  <c r="M33" i="5"/>
  <c r="N33" i="5"/>
  <c r="O33" i="5"/>
  <c r="P33" i="5"/>
  <c r="C33" i="5"/>
  <c r="Q33" i="5"/>
  <c r="R33" i="5"/>
  <c r="E33" i="5"/>
  <c r="S33" i="5"/>
  <c r="F33" i="5"/>
  <c r="G33" i="5"/>
  <c r="D33" i="5"/>
  <c r="J31" i="6"/>
  <c r="N31" i="6"/>
  <c r="O31" i="6"/>
  <c r="C31" i="6"/>
  <c r="Q31" i="6"/>
  <c r="S31" i="6"/>
  <c r="G31" i="6"/>
  <c r="I31" i="6"/>
  <c r="K31" i="6"/>
  <c r="L31" i="6"/>
  <c r="M31" i="6"/>
  <c r="P31" i="6"/>
  <c r="D31" i="6"/>
  <c r="R31" i="6"/>
  <c r="E31" i="6"/>
  <c r="F31" i="6"/>
  <c r="H31" i="6"/>
  <c r="E34" i="5"/>
  <c r="S34" i="5"/>
  <c r="F34" i="5"/>
  <c r="G34" i="5"/>
  <c r="H34" i="5"/>
  <c r="I34" i="5"/>
  <c r="J34" i="5"/>
  <c r="K34" i="5"/>
  <c r="L34" i="5"/>
  <c r="M34" i="5"/>
  <c r="N34" i="5"/>
  <c r="O34" i="5"/>
  <c r="P34" i="5"/>
  <c r="C34" i="5"/>
  <c r="Q34" i="5"/>
  <c r="D34" i="5"/>
  <c r="R34" i="5"/>
  <c r="G32" i="6"/>
  <c r="K32" i="6"/>
  <c r="L32" i="6"/>
  <c r="M32" i="6"/>
  <c r="C32" i="6"/>
  <c r="D32" i="6"/>
  <c r="R32" i="6"/>
  <c r="E32" i="6"/>
  <c r="H32" i="6"/>
  <c r="J32" i="6"/>
  <c r="F32" i="6"/>
  <c r="I32" i="6"/>
  <c r="N32" i="6"/>
  <c r="O32" i="6"/>
  <c r="P32" i="6"/>
  <c r="Q32" i="6"/>
  <c r="S32" i="6"/>
  <c r="O34" i="6"/>
  <c r="S34" i="6"/>
  <c r="H34" i="6"/>
  <c r="P34" i="6"/>
  <c r="E34" i="6"/>
  <c r="C34" i="6"/>
  <c r="Q34" i="6"/>
  <c r="D34" i="6"/>
  <c r="R34" i="6"/>
  <c r="F34" i="6"/>
  <c r="G34" i="6"/>
  <c r="I34" i="6"/>
  <c r="J34" i="6"/>
  <c r="K34" i="6"/>
  <c r="L34" i="6"/>
  <c r="M34" i="6"/>
  <c r="N34" i="6"/>
  <c r="C30" i="5"/>
  <c r="Q30" i="5"/>
  <c r="D30" i="5"/>
  <c r="R30" i="5"/>
  <c r="E30" i="5"/>
  <c r="S30" i="5"/>
  <c r="F30" i="5"/>
  <c r="H30" i="5"/>
  <c r="I30" i="5"/>
  <c r="J30" i="5"/>
  <c r="K30" i="5"/>
  <c r="L30" i="5"/>
  <c r="M30" i="5"/>
  <c r="N30" i="5"/>
  <c r="O30" i="5"/>
  <c r="P30" i="5"/>
  <c r="G30" i="5"/>
  <c r="D33" i="6"/>
  <c r="R33" i="6"/>
  <c r="H33" i="6"/>
  <c r="K33" i="6"/>
  <c r="L33" i="6"/>
  <c r="M33" i="6"/>
  <c r="P33" i="6"/>
  <c r="Q33" i="6"/>
  <c r="E33" i="6"/>
  <c r="S33" i="6"/>
  <c r="J33" i="6"/>
  <c r="O33" i="6"/>
  <c r="F33" i="6"/>
  <c r="G33" i="6"/>
  <c r="I33" i="6"/>
  <c r="N33" i="6"/>
  <c r="C33" i="6"/>
  <c r="N31" i="5"/>
  <c r="O31" i="5"/>
  <c r="K31" i="5"/>
  <c r="M31" i="5"/>
  <c r="P31" i="5"/>
  <c r="C31" i="5"/>
  <c r="Q31" i="5"/>
  <c r="D31" i="5"/>
  <c r="R31" i="5"/>
  <c r="E31" i="5"/>
  <c r="S31" i="5"/>
  <c r="F31" i="5"/>
  <c r="G31" i="5"/>
  <c r="H31" i="5"/>
  <c r="I31" i="5"/>
  <c r="J31" i="5"/>
  <c r="L31" i="5"/>
  <c r="K32" i="5"/>
  <c r="L32" i="5"/>
  <c r="M32" i="5"/>
  <c r="N32" i="5"/>
  <c r="O32" i="5"/>
  <c r="P32" i="5"/>
  <c r="C32" i="5"/>
  <c r="Q32" i="5"/>
  <c r="D32" i="5"/>
  <c r="R32" i="5"/>
  <c r="E32" i="5"/>
  <c r="S32" i="5"/>
  <c r="F32" i="5"/>
  <c r="G32" i="5"/>
  <c r="H32" i="5"/>
  <c r="I32" i="5"/>
  <c r="J32" i="5"/>
  <c r="M30" i="6"/>
  <c r="P30" i="6"/>
  <c r="Q30" i="6"/>
  <c r="R30" i="6"/>
  <c r="E30" i="6"/>
  <c r="G30" i="6"/>
  <c r="H30" i="6"/>
  <c r="I30" i="6"/>
  <c r="K30" i="6"/>
  <c r="N30" i="6"/>
  <c r="O30" i="6"/>
  <c r="C30" i="6"/>
  <c r="D30" i="6"/>
  <c r="S30" i="6"/>
  <c r="F30" i="6"/>
  <c r="J30" i="6"/>
  <c r="L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<sst xmlns="http://schemas.openxmlformats.org/spreadsheetml/2006/main" count="155" uniqueCount="56">
  <si>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</si>
  <si>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</si>
  <si>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</si>
  <si>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</si>
  <si>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</si>
  <si>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</si>
  <si>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</si>
  <si>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</si>
  <si>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</si>
  <si>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</si>
  <si>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</si>
  <si>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</si>
  <si>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</si>
  <si>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</si>
  <si>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</si>
  <si>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</si>
  <si>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</si>
  <si>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</si>
  <si>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</si>
  <si>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</si>
  <si>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</si>
  <si>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</si>
  <si>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</si>
  <si>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</si>
  <si>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</si>
  <si>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</si>
  <si>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</si>
  <si>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</si>
  <si>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</si>
  <si>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</si>
  <si>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</si>
  <si>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</si>
  <si>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</si>
  <si>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</si>
  <si>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</si>
  <si>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</si>
  <si>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</si>
  <si>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</si>
  <si>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</si>
  <si>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</si>
  <si>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</si>
  <si>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</si>
  <si>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</si>
  <si>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</si>
  <si>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</si>
  <si>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</si>
  <si>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</si>
  <si>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</si>
  <si>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</si>
  <si>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</si>
  <si>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</si>
  <si>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</si>
  <si>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</si>
  <si>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</si>
  <si>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VD10 - Sous-Villars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</si>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</sst>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B35" workbookViewId="0">
      <selection activeCell="F17" sqref="F17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40442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0.95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18</v>
      </c>
      <c r="B11" s="8">
        <v>0.18</v>
      </c>
      <c r="C11" s="8">
        <v>7</v>
      </c>
      <c r="D11" s="8">
        <v>65</v>
      </c>
      <c r="E11" s="8"/>
      <c r="F11" s="8"/>
      <c r="G11" s="8"/>
      <c r="H11" s="8"/>
      <c r="I11" s="8">
        <v>9</v>
      </c>
      <c r="J11" s="8">
        <v>1</v>
      </c>
      <c r="K11" s="8">
        <v>25</v>
      </c>
      <c r="L11" s="8"/>
      <c r="M11" s="8"/>
      <c r="N11" s="8"/>
      <c r="O11" s="8"/>
      <c r="P11" s="8"/>
      <c r="Q11" s="8"/>
      <c r="R11" s="8"/>
      <c r="S11" s="8">
        <v>7</v>
      </c>
    </row>
    <row r="12" spans="1:19" x14ac:dyDescent="0.3">
      <c r="A12" s="8">
        <v>22</v>
      </c>
      <c r="B12" s="8">
        <v>0.28999999999999998</v>
      </c>
      <c r="C12" s="8">
        <v>3</v>
      </c>
      <c r="D12" s="8">
        <v>26</v>
      </c>
      <c r="E12" s="8"/>
      <c r="F12" s="8"/>
      <c r="G12" s="8"/>
      <c r="H12" s="8"/>
      <c r="I12" s="8">
        <v>9</v>
      </c>
      <c r="J12" s="8">
        <v>3</v>
      </c>
      <c r="K12" s="8">
        <v>14</v>
      </c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26</v>
      </c>
      <c r="B13" s="8">
        <v>0.46</v>
      </c>
      <c r="C13" s="8">
        <v>3</v>
      </c>
      <c r="D13" s="8">
        <v>17</v>
      </c>
      <c r="E13" s="8"/>
      <c r="F13" s="8"/>
      <c r="G13" s="8"/>
      <c r="H13" s="8"/>
      <c r="I13" s="8">
        <v>4</v>
      </c>
      <c r="J13" s="8">
        <v>1</v>
      </c>
      <c r="K13" s="8">
        <v>15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3">
      <c r="A14" s="8">
        <v>30</v>
      </c>
      <c r="B14" s="8">
        <v>0.67</v>
      </c>
      <c r="C14" s="8">
        <v>3</v>
      </c>
      <c r="D14" s="8">
        <v>14</v>
      </c>
      <c r="E14" s="8"/>
      <c r="F14" s="8"/>
      <c r="G14" s="8"/>
      <c r="H14" s="8"/>
      <c r="I14" s="8">
        <v>7</v>
      </c>
      <c r="J14" s="8">
        <v>1</v>
      </c>
      <c r="K14" s="8">
        <v>6</v>
      </c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34</v>
      </c>
      <c r="B15" s="8">
        <v>0.92</v>
      </c>
      <c r="C15" s="8">
        <v>3</v>
      </c>
      <c r="D15" s="8">
        <v>8</v>
      </c>
      <c r="E15" s="8"/>
      <c r="F15" s="8"/>
      <c r="G15" s="8"/>
      <c r="H15" s="8"/>
      <c r="I15" s="8">
        <v>2</v>
      </c>
      <c r="J15" s="8"/>
      <c r="K15" s="8">
        <v>7</v>
      </c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38</v>
      </c>
      <c r="B16" s="8">
        <v>1.21</v>
      </c>
      <c r="C16" s="8"/>
      <c r="D16" s="8">
        <v>6</v>
      </c>
      <c r="E16" s="8"/>
      <c r="F16" s="8"/>
      <c r="G16" s="8"/>
      <c r="H16" s="8"/>
      <c r="I16" s="8">
        <v>2</v>
      </c>
      <c r="J16" s="8"/>
      <c r="K16" s="8">
        <v>6</v>
      </c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42</v>
      </c>
      <c r="B17" s="8">
        <v>1.56</v>
      </c>
      <c r="C17" s="8"/>
      <c r="D17" s="8">
        <v>2</v>
      </c>
      <c r="E17" s="8"/>
      <c r="F17" s="8"/>
      <c r="G17" s="8"/>
      <c r="H17" s="8"/>
      <c r="I17" s="8">
        <v>2</v>
      </c>
      <c r="J17" s="8"/>
      <c r="K17" s="8">
        <v>7</v>
      </c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46</v>
      </c>
      <c r="B18" s="8">
        <v>1.93</v>
      </c>
      <c r="C18" s="8"/>
      <c r="D18" s="8">
        <v>1</v>
      </c>
      <c r="E18" s="8"/>
      <c r="F18" s="8"/>
      <c r="G18" s="8"/>
      <c r="H18" s="8"/>
      <c r="I18" s="8">
        <v>1</v>
      </c>
      <c r="J18" s="8"/>
      <c r="K18" s="8">
        <v>2</v>
      </c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/>
      <c r="J19" s="8"/>
      <c r="K19" s="8">
        <v>2</v>
      </c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19</v>
      </c>
      <c r="D54" s="12">
        <f t="shared" ref="D54:S54" si="0">SUM(D9:D51)</f>
        <v>139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36</v>
      </c>
      <c r="J54" s="12">
        <f t="shared" si="0"/>
        <v>6</v>
      </c>
      <c r="K54" s="12">
        <f t="shared" si="0"/>
        <v>84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8</v>
      </c>
      <c r="T54" s="13">
        <f>SUM(C54:S54)</f>
        <v>292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20</v>
      </c>
      <c r="D55" s="20">
        <f t="shared" ref="D55:S55" si="3">ROUND(D54/$B$6, 1)</f>
        <v>146.30000000000001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37.9</v>
      </c>
      <c r="J55" s="20">
        <f t="shared" si="3"/>
        <v>6.3</v>
      </c>
      <c r="K55" s="20">
        <f t="shared" si="3"/>
        <v>88.4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8.4</v>
      </c>
      <c r="T55" s="21">
        <f>ROUND(SUM(C55:S55),0)</f>
        <v>307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0.94</v>
      </c>
      <c r="D56" s="22">
        <f>ROUND('Calcul surface terriere'!D53, 2)</f>
        <v>6.38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2.13</v>
      </c>
      <c r="J56" s="22">
        <f>ROUND('Calcul surface terriere'!J53, 2)</f>
        <v>0.26</v>
      </c>
      <c r="K56" s="22">
        <f>ROUND('Calcul surface terriere'!K53, 2)</f>
        <v>5.4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0.23</v>
      </c>
      <c r="T56" s="23">
        <f>ROUND('Calcul surface terriere'!T53,1)</f>
        <v>15.3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0.99</v>
      </c>
      <c r="D57" s="22">
        <f>ROUND('Calcul surface terriere'!D54, 2)</f>
        <v>6.72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2.2400000000000002</v>
      </c>
      <c r="J57" s="22">
        <f>ROUND('Calcul surface terriere'!J54, 2)</f>
        <v>0.28000000000000003</v>
      </c>
      <c r="K57" s="22">
        <f>ROUND('Calcul surface terriere'!K54, 2)</f>
        <v>5.68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0.24</v>
      </c>
      <c r="T57" s="23">
        <f>ROUND('Calcul surface terriere'!T54, 1)</f>
        <v>16.2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6</v>
      </c>
      <c r="D58" s="24">
        <f>ROUND(100 * 'Calcul surface terriere'!D55,0)</f>
        <v>42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14</v>
      </c>
      <c r="J58" s="24">
        <f>ROUND(100 * 'Calcul surface terriere'!J55,0)</f>
        <v>2</v>
      </c>
      <c r="K58" s="24">
        <f>ROUND(100 * 'Calcul surface terriere'!K55,0)</f>
        <v>35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2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8.3000000000000007</v>
      </c>
      <c r="D59" s="26">
        <f>ROUND('Calcul volume sur pied'!D53, 1)</f>
        <v>56.1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20.100000000000001</v>
      </c>
      <c r="J59" s="26">
        <f>ROUND('Calcul volume sur pied'!J53, 1)</f>
        <v>2.2000000000000002</v>
      </c>
      <c r="K59" s="26">
        <f>ROUND('Calcul volume sur pied'!K53, 1)</f>
        <v>52.7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1.7</v>
      </c>
      <c r="T59" s="27">
        <f>ROUND('Calcul volume sur pied'!T53, 0)</f>
        <v>141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8.6999999999999993</v>
      </c>
      <c r="D60" s="26">
        <f>ROUND('Calcul volume sur pied'!D54, 1)</f>
        <v>59.1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21.1</v>
      </c>
      <c r="J60" s="26">
        <f>ROUND('Calcul volume sur pied'!J54, 1)</f>
        <v>2.2999999999999998</v>
      </c>
      <c r="K60" s="26">
        <f>ROUND('Calcul volume sur pied'!K54, 1)</f>
        <v>55.4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1.8</v>
      </c>
      <c r="T60" s="27">
        <f>ROUND('Calcul volume sur pied'!T54, 0)</f>
        <v>148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6</v>
      </c>
      <c r="D61" s="24">
        <f>ROUND(100 * 'Calcul volume sur pied'!D55, 0)</f>
        <v>40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14</v>
      </c>
      <c r="J61" s="24">
        <f>ROUND(100 * 'Calcul volume sur pied'!J55, 0)</f>
        <v>2</v>
      </c>
      <c r="K61" s="24">
        <f>ROUND(100 * 'Calcul volume sur pied'!K55, 0)</f>
        <v>37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0.95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7.3684210526315796</v>
      </c>
      <c r="D11" s="8">
        <f>'Protocole Inventaire'!D11/$B$6</f>
        <v>68.421052631578945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9.4736842105263168</v>
      </c>
      <c r="J11" s="8">
        <f>'Protocole Inventaire'!J11/$B$6</f>
        <v>1.0526315789473684</v>
      </c>
      <c r="K11" s="8">
        <f>'Protocole Inventaire'!K11/$B$6</f>
        <v>26.315789473684212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7.3684210526315796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3.1578947368421053</v>
      </c>
      <c r="D12" s="8">
        <f>'Protocole Inventaire'!D12/$B$6</f>
        <v>27.368421052631579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9.4736842105263168</v>
      </c>
      <c r="J12" s="8">
        <f>'Protocole Inventaire'!J12/$B$6</f>
        <v>3.1578947368421053</v>
      </c>
      <c r="K12" s="8">
        <f>'Protocole Inventaire'!K12/$B$6</f>
        <v>14.736842105263159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3.1578947368421053</v>
      </c>
      <c r="D13" s="8">
        <f>'Protocole Inventaire'!D13/$B$6</f>
        <v>17.894736842105264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4.2105263157894735</v>
      </c>
      <c r="J13" s="8">
        <f>'Protocole Inventaire'!J13/$B$6</f>
        <v>1.0526315789473684</v>
      </c>
      <c r="K13" s="8">
        <f>'Protocole Inventaire'!K13/$B$6</f>
        <v>15.789473684210527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1.0526315789473684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3.1578947368421053</v>
      </c>
      <c r="D14" s="8">
        <f>'Protocole Inventaire'!D14/$B$6</f>
        <v>14.736842105263159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7.3684210526315796</v>
      </c>
      <c r="J14" s="8">
        <f>'Protocole Inventaire'!J14/$B$6</f>
        <v>1.0526315789473684</v>
      </c>
      <c r="K14" s="8">
        <f>'Protocole Inventaire'!K14/$B$6</f>
        <v>6.3157894736842106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3.1578947368421053</v>
      </c>
      <c r="D15" s="8">
        <f>'Protocole Inventaire'!D15/$B$6</f>
        <v>8.4210526315789469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2.1052631578947367</v>
      </c>
      <c r="J15" s="8">
        <f>'Protocole Inventaire'!J15/$B$6</f>
        <v>0</v>
      </c>
      <c r="K15" s="8">
        <f>'Protocole Inventaire'!K15/$B$6</f>
        <v>7.3684210526315796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6.3157894736842106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2.1052631578947367</v>
      </c>
      <c r="J16" s="8">
        <f>'Protocole Inventaire'!J16/$B$6</f>
        <v>0</v>
      </c>
      <c r="K16" s="8">
        <f>'Protocole Inventaire'!K16/$B$6</f>
        <v>6.3157894736842106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2.1052631578947367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2.1052631578947367</v>
      </c>
      <c r="J17" s="8">
        <f>'Protocole Inventaire'!J17/$B$6</f>
        <v>0</v>
      </c>
      <c r="K17" s="8">
        <f>'Protocole Inventaire'!K17/$B$6</f>
        <v>7.3684210526315796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1.0526315789473684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1.0526315789473684</v>
      </c>
      <c r="J18" s="8">
        <f>'Protocole Inventaire'!J18/$B$6</f>
        <v>0</v>
      </c>
      <c r="K18" s="8">
        <f>'Protocole Inventaire'!K18/$B$6</f>
        <v>2.1052631578947367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2.1052631578947367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0.95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0.17812830345854128</v>
      </c>
      <c r="D11" s="8">
        <f>'Protocole Inventaire'!D11*($A11/200)^2*PI()</f>
        <v>1.654048532115026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0.22902210444669591</v>
      </c>
      <c r="J11" s="8">
        <f>'Protocole Inventaire'!J11*($A11/200)^2*PI()</f>
        <v>2.5446900494077322E-2</v>
      </c>
      <c r="K11" s="8">
        <f>'Protocole Inventaire'!K11*($A11/200)^2*PI()</f>
        <v>0.63617251235193306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0.17812830345854128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0.11403981332530949</v>
      </c>
      <c r="D12" s="8">
        <f>'Protocole Inventaire'!D12*($A12/200)^2*PI()</f>
        <v>0.98834504881934893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0.34211943997592847</v>
      </c>
      <c r="J12" s="8">
        <f>'Protocole Inventaire'!J12*($A12/200)^2*PI()</f>
        <v>0.11403981332530949</v>
      </c>
      <c r="K12" s="8">
        <f>'Protocole Inventaire'!K12*($A12/200)^2*PI()</f>
        <v>0.53218579551811096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0.15927874753700255</v>
      </c>
      <c r="D13" s="8">
        <f>'Protocole Inventaire'!D13*($A13/200)^2*PI()</f>
        <v>0.90257956937634776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0.21237166338267005</v>
      </c>
      <c r="J13" s="8">
        <f>'Protocole Inventaire'!J13*($A13/200)^2*PI()</f>
        <v>5.3092915845667513E-2</v>
      </c>
      <c r="K13" s="8">
        <f>'Protocole Inventaire'!K13*($A13/200)^2*PI()</f>
        <v>0.79639373768501254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0.21205750411731106</v>
      </c>
      <c r="D14" s="8">
        <f>'Protocole Inventaire'!D14*($A14/200)^2*PI()</f>
        <v>0.98960168588078479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0.49480084294039239</v>
      </c>
      <c r="J14" s="8">
        <f>'Protocole Inventaire'!J14*($A14/200)^2*PI()</f>
        <v>7.0685834705770348E-2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0.27237608306623512</v>
      </c>
      <c r="D15" s="8">
        <f>'Protocole Inventaire'!D15*($A15/200)^2*PI()</f>
        <v>0.72633622150996036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0.18158405537749009</v>
      </c>
      <c r="J15" s="8">
        <f>'Protocole Inventaire'!J15*($A15/200)^2*PI()</f>
        <v>0</v>
      </c>
      <c r="K15" s="8">
        <f>'Protocole Inventaire'!K15*($A15/200)^2*PI()</f>
        <v>0.6355441938212153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0.68046896876754925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</v>
      </c>
      <c r="K16" s="8">
        <f>'Protocole Inventaire'!K16*($A16/200)^2*PI()</f>
        <v>0.68046896876754925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0</v>
      </c>
      <c r="K17" s="8">
        <f>'Protocole Inventaire'!K17*($A17/200)^2*PI()</f>
        <v>0.96980965216316906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0.33238050274980013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0.39269908169872414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0.93588045150439947</v>
      </c>
      <c r="D53">
        <f t="shared" ref="D53:S53" si="0">SUM(D9:D51)</f>
        <v>6.3846587498905363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2.1299998191338796</v>
      </c>
      <c r="J53">
        <f t="shared" si="0"/>
        <v>0.26326546437082465</v>
      </c>
      <c r="K53">
        <f t="shared" si="0"/>
        <v>5.399769452990137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0.2312212193042088</v>
      </c>
      <c r="T53">
        <f>SUM(C53:S53)</f>
        <v>15.344795157193985</v>
      </c>
    </row>
    <row r="54" spans="1:20" x14ac:dyDescent="0.3">
      <c r="A54" t="s">
        <v>49</v>
      </c>
      <c r="B54" t="s">
        <v>30</v>
      </c>
      <c r="C54">
        <f>C53/$B$6</f>
        <v>0.9851373173730521</v>
      </c>
      <c r="D54">
        <f t="shared" ref="D54:S54" si="1">D53/$B$6</f>
        <v>6.7206934209374065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2.2421050727725049</v>
      </c>
      <c r="J54">
        <f t="shared" si="1"/>
        <v>0.27712154144297335</v>
      </c>
      <c r="K54">
        <f t="shared" si="1"/>
        <v>5.6839678452527762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0.24339075716232506</v>
      </c>
      <c r="T54">
        <f>SUM(C54:S54)</f>
        <v>16.152415954941038</v>
      </c>
    </row>
    <row r="55" spans="1:20" x14ac:dyDescent="0.3">
      <c r="A55" t="s">
        <v>49</v>
      </c>
      <c r="B55" t="s">
        <v>50</v>
      </c>
      <c r="C55">
        <f>C54/$T54</f>
        <v>6.099009090164606E-2</v>
      </c>
      <c r="D55">
        <f t="shared" ref="D55:S55" si="2">D54/$T54</f>
        <v>0.41607976414708048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0.13880927033003029</v>
      </c>
      <c r="J55">
        <f t="shared" si="2"/>
        <v>1.7156662026042095E-2</v>
      </c>
      <c r="K55">
        <f t="shared" si="2"/>
        <v>0.35189583162722143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1.5068380967979692E-2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0.95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1.26</v>
      </c>
      <c r="D11" s="8">
        <f>'Protocole Inventaire'!D11*$B11</f>
        <v>11.7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1.6199999999999999</v>
      </c>
      <c r="J11" s="8">
        <f>'Protocole Inventaire'!J11*$B11</f>
        <v>0.18</v>
      </c>
      <c r="K11" s="8">
        <f>'Protocole Inventaire'!K11*$B11</f>
        <v>4.5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1.26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0.86999999999999988</v>
      </c>
      <c r="D12" s="8">
        <f>'Protocole Inventaire'!D12*$B12</f>
        <v>7.5399999999999991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2.61</v>
      </c>
      <c r="J12" s="8">
        <f>'Protocole Inventaire'!J12*$B12</f>
        <v>0.86999999999999988</v>
      </c>
      <c r="K12" s="8">
        <f>'Protocole Inventaire'!K12*$B12</f>
        <v>4.0599999999999996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1.3800000000000001</v>
      </c>
      <c r="D13" s="8">
        <f>'Protocole Inventaire'!D13*$B13</f>
        <v>7.82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1.84</v>
      </c>
      <c r="J13" s="8">
        <f>'Protocole Inventaire'!J13*$B13</f>
        <v>0.46</v>
      </c>
      <c r="K13" s="8">
        <f>'Protocole Inventaire'!K13*$B13</f>
        <v>6.9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2.0100000000000002</v>
      </c>
      <c r="D14" s="8">
        <f>'Protocole Inventaire'!D14*$B14</f>
        <v>9.3800000000000008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4.6900000000000004</v>
      </c>
      <c r="J14" s="8">
        <f>'Protocole Inventaire'!J14*$B14</f>
        <v>0.67</v>
      </c>
      <c r="K14" s="8">
        <f>'Protocole Inventaire'!K14*$B14</f>
        <v>4.0200000000000005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2.7600000000000002</v>
      </c>
      <c r="D15" s="8">
        <f>'Protocole Inventaire'!D15*$B15</f>
        <v>7.36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1.84</v>
      </c>
      <c r="J15" s="8">
        <f>'Protocole Inventaire'!J15*$B15</f>
        <v>0</v>
      </c>
      <c r="K15" s="8">
        <f>'Protocole Inventaire'!K15*$B15</f>
        <v>6.44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7.26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0</v>
      </c>
      <c r="K16" s="8">
        <f>'Protocole Inventaire'!K16*$B16</f>
        <v>7.26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3.12</v>
      </c>
      <c r="J17" s="8">
        <f>'Protocole Inventaire'!J17*$B17</f>
        <v>0</v>
      </c>
      <c r="K17" s="8">
        <f>'Protocole Inventaire'!K17*$B17</f>
        <v>10.92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0</v>
      </c>
      <c r="K18" s="8">
        <f>'Protocole Inventaire'!K18*$B18</f>
        <v>3.86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4.7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8.2799999999999994</v>
      </c>
      <c r="D53">
        <f t="shared" ref="D53:S53" si="0">SUM(D9:D51)</f>
        <v>56.109999999999992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20.07</v>
      </c>
      <c r="J53">
        <f t="shared" si="0"/>
        <v>2.1799999999999997</v>
      </c>
      <c r="K53">
        <f t="shared" si="0"/>
        <v>52.660000000000004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1.72</v>
      </c>
      <c r="T53">
        <f>SUM(C53:S53)</f>
        <v>141.01999999999998</v>
      </c>
    </row>
    <row r="54" spans="1:20" x14ac:dyDescent="0.3">
      <c r="A54" t="s">
        <v>53</v>
      </c>
      <c r="B54" t="s">
        <v>30</v>
      </c>
      <c r="C54">
        <f>C53/$B$6</f>
        <v>8.715789473684211</v>
      </c>
      <c r="D54">
        <f t="shared" ref="D54:S54" si="1">D53/$B$6</f>
        <v>59.06315789473684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21.126315789473686</v>
      </c>
      <c r="J54">
        <f t="shared" si="1"/>
        <v>2.2947368421052632</v>
      </c>
      <c r="K54">
        <f t="shared" si="1"/>
        <v>55.431578947368429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1.8105263157894738</v>
      </c>
      <c r="T54">
        <f>SUM(C54:S54)</f>
        <v>148.44210526315791</v>
      </c>
    </row>
    <row r="55" spans="1:20" x14ac:dyDescent="0.3">
      <c r="A55" t="s">
        <v>53</v>
      </c>
      <c r="B55" t="s">
        <v>50</v>
      </c>
      <c r="C55">
        <f>C54/$T54</f>
        <v>5.8715075875762301E-2</v>
      </c>
      <c r="D55">
        <f t="shared" ref="D55:S55" si="2">D54/$T54</f>
        <v>0.39788682456389157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0.14232023826407603</v>
      </c>
      <c r="J55">
        <f t="shared" si="2"/>
        <v>1.5458800170188624E-2</v>
      </c>
      <c r="K55">
        <f t="shared" si="2"/>
        <v>0.37342220961565736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1.2196851510424052E-2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2025-10-13T14:47:56Z</dcterms:modified>
</cp:coreProperties>
</file>