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9zx\Downloads\"/>
    </mc:Choice>
  </mc:AlternateContent>
  <xr:revisionPtr revIDLastSave="0" documentId="13_ncr:1_{F161493E-C693-4416-B3BF-BD0C2594E05D}" xr6:coauthVersionLast="47" xr6:coauthVersionMax="47" xr10:uidLastSave="{00000000-0000-0000-0000-000000000000}"/>
  <bookViews>
    <workbookView xWindow="-28920" yWindow="-120" windowWidth="29040" windowHeight="1584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K30" i="6"/>
  <c r="S30" i="6"/>
  <c r="D30" i="6"/>
  <c r="L30" i="6"/>
  <c r="Q30" i="6"/>
  <c r="J30" i="6"/>
  <c r="E30" i="6"/>
  <c r="M30" i="6"/>
  <c r="I30" i="6"/>
  <c r="R30" i="6"/>
  <c r="F30" i="6"/>
  <c r="N30" i="6"/>
  <c r="P30" i="6"/>
  <c r="G30" i="6"/>
  <c r="O30" i="6"/>
  <c r="H30" i="6"/>
  <c r="G34" i="6"/>
  <c r="O34" i="6"/>
  <c r="L34" i="6"/>
  <c r="M34" i="6"/>
  <c r="N34" i="6"/>
  <c r="H34" i="6"/>
  <c r="P34" i="6"/>
  <c r="I34" i="6"/>
  <c r="Q34" i="6"/>
  <c r="D34" i="6"/>
  <c r="E34" i="6"/>
  <c r="F34" i="6"/>
  <c r="J34" i="6"/>
  <c r="R34" i="6"/>
  <c r="C34" i="6"/>
  <c r="K34" i="6"/>
  <c r="S34" i="6"/>
  <c r="I32" i="6"/>
  <c r="Q32" i="6"/>
  <c r="F32" i="6"/>
  <c r="J32" i="6"/>
  <c r="R32" i="6"/>
  <c r="N32" i="6"/>
  <c r="C32" i="6"/>
  <c r="K32" i="6"/>
  <c r="S32" i="6"/>
  <c r="D32" i="6"/>
  <c r="L32" i="6"/>
  <c r="P32" i="6"/>
  <c r="E32" i="6"/>
  <c r="M32" i="6"/>
  <c r="G32" i="6"/>
  <c r="O32" i="6"/>
  <c r="H32" i="6"/>
  <c r="H33" i="6"/>
  <c r="P33" i="6"/>
  <c r="I33" i="6"/>
  <c r="Q33" i="6"/>
  <c r="F33" i="6"/>
  <c r="G33" i="6"/>
  <c r="J33" i="6"/>
  <c r="R33" i="6"/>
  <c r="C33" i="6"/>
  <c r="K33" i="6"/>
  <c r="S33" i="6"/>
  <c r="M33" i="6"/>
  <c r="N33" i="6"/>
  <c r="D33" i="6"/>
  <c r="L33" i="6"/>
  <c r="E33" i="6"/>
  <c r="O33" i="6"/>
  <c r="J31" i="6"/>
  <c r="R31" i="6"/>
  <c r="H31" i="6"/>
  <c r="Q31" i="6"/>
  <c r="C31" i="6"/>
  <c r="K31" i="6"/>
  <c r="S31" i="6"/>
  <c r="O31" i="6"/>
  <c r="D31" i="6"/>
  <c r="L31" i="6"/>
  <c r="G31" i="6"/>
  <c r="E31" i="6"/>
  <c r="M31" i="6"/>
  <c r="P31" i="6"/>
  <c r="I31" i="6"/>
  <c r="F31" i="6"/>
  <c r="N31" i="6"/>
  <c r="I32" i="5"/>
  <c r="Q32" i="5"/>
  <c r="F32" i="5"/>
  <c r="J32" i="5"/>
  <c r="R32" i="5"/>
  <c r="C32" i="5"/>
  <c r="K32" i="5"/>
  <c r="S32" i="5"/>
  <c r="D32" i="5"/>
  <c r="L32" i="5"/>
  <c r="N32" i="5"/>
  <c r="E32" i="5"/>
  <c r="M32" i="5"/>
  <c r="G32" i="5"/>
  <c r="O32" i="5"/>
  <c r="H32" i="5"/>
  <c r="P32" i="5"/>
  <c r="C30" i="5"/>
  <c r="K30" i="5"/>
  <c r="S30" i="5"/>
  <c r="D30" i="5"/>
  <c r="L30" i="5"/>
  <c r="E30" i="5"/>
  <c r="M30" i="5"/>
  <c r="F30" i="5"/>
  <c r="N30" i="5"/>
  <c r="P30" i="5"/>
  <c r="G30" i="5"/>
  <c r="O30" i="5"/>
  <c r="H30" i="5"/>
  <c r="I30" i="5"/>
  <c r="Q30" i="5"/>
  <c r="J30" i="5"/>
  <c r="R30" i="5"/>
  <c r="G34" i="5"/>
  <c r="O34" i="5"/>
  <c r="D34" i="5"/>
  <c r="H34" i="5"/>
  <c r="P34" i="5"/>
  <c r="L34" i="5"/>
  <c r="N34" i="5"/>
  <c r="I34" i="5"/>
  <c r="Q34" i="5"/>
  <c r="F34" i="5"/>
  <c r="J34" i="5"/>
  <c r="R34" i="5"/>
  <c r="C34" i="5"/>
  <c r="K34" i="5"/>
  <c r="S34" i="5"/>
  <c r="E34" i="5"/>
  <c r="M34" i="5"/>
  <c r="J31" i="5"/>
  <c r="R31" i="5"/>
  <c r="C31" i="5"/>
  <c r="K31" i="5"/>
  <c r="S31" i="5"/>
  <c r="O31" i="5"/>
  <c r="D31" i="5"/>
  <c r="L31" i="5"/>
  <c r="G31" i="5"/>
  <c r="E31" i="5"/>
  <c r="M31" i="5"/>
  <c r="F31" i="5"/>
  <c r="N31" i="5"/>
  <c r="H31" i="5"/>
  <c r="P31" i="5"/>
  <c r="I31" i="5"/>
  <c r="Q31" i="5"/>
  <c r="H33" i="5"/>
  <c r="P33" i="5"/>
  <c r="I33" i="5"/>
  <c r="Q33" i="5"/>
  <c r="J33" i="5"/>
  <c r="R33" i="5"/>
  <c r="E33" i="5"/>
  <c r="C33" i="5"/>
  <c r="K33" i="5"/>
  <c r="S33" i="5"/>
  <c r="D33" i="5"/>
  <c r="L33" i="5"/>
  <c r="M33" i="5"/>
  <c r="F33" i="5"/>
  <c r="N33" i="5"/>
  <c r="G33" i="5"/>
  <c r="O33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<sst xmlns="http://schemas.openxmlformats.org/spreadsheetml/2006/main" count="155" uniqueCount="52">
  <si>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</si>
  <si>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</si>
  <si>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</si>
  <si>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</si>
  <si>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</si>
  <si>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</si>
  <si>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</si>
  <si>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</si>
  <si>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</si>
  <si>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</si>
  <si>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</si>
  <si>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</si>
  <si>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</si>
  <si>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</si>
  <si>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</si>
  <si>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</si>
  <si>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</si>
  <si>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</si>
  <si>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</si>
  <si>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</si>
  <si>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</si>
  <si>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</si>
  <si>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</si>
  <si>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</si>
  <si>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</si>
  <si>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</si>
  <si>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</si>
  <si>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</si>
  <si>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</si>
  <si>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</si>
  <si>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</si>
  <si>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</si>
  <si>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</si>
  <si>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</si>
  <si>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</si>
  <si>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</si>
  <si>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</si>
  <si>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</si>
  <si>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</si>
  <si>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</si>
  <si>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</si>
  <si>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</si>
  <si>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</si>
  <si>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</si>
  <si>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</si>
  <si>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</si>
  <si>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</si>
  <si>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</si>
  <si>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</si>
  <si>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</si>
  <si>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BE6 Sangerebäänli</t>
  </si>
  <si>
    <t>Samuel Burkhalter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</si>
</sst>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25" workbookViewId="0">
      <selection activeCell="O18" sqref="O18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41578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1.58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</v>
      </c>
      <c r="C9" s="7">
        <v>31</v>
      </c>
      <c r="D9" s="7">
        <v>4</v>
      </c>
      <c r="E9" s="7"/>
      <c r="F9" s="7"/>
      <c r="G9" s="7"/>
      <c r="H9" s="7"/>
      <c r="I9" s="7">
        <v>2</v>
      </c>
      <c r="J9" s="7"/>
      <c r="K9" s="7">
        <v>3</v>
      </c>
      <c r="L9" s="7"/>
      <c r="M9" s="7"/>
      <c r="N9" s="7"/>
      <c r="O9" s="7"/>
      <c r="P9" s="7"/>
      <c r="Q9" s="7"/>
      <c r="R9" s="7"/>
      <c r="S9" s="7">
        <v>1</v>
      </c>
    </row>
    <row r="10" spans="1:19" x14ac:dyDescent="0.25">
      <c r="A10" s="8">
        <v>14</v>
      </c>
      <c r="B10" s="8">
        <v>0.1</v>
      </c>
      <c r="C10" s="8">
        <v>37</v>
      </c>
      <c r="D10" s="8">
        <v>5</v>
      </c>
      <c r="E10" s="8"/>
      <c r="F10" s="8"/>
      <c r="G10" s="8"/>
      <c r="H10" s="8"/>
      <c r="I10" s="8">
        <v>2</v>
      </c>
      <c r="J10" s="8"/>
      <c r="K10" s="8">
        <v>5</v>
      </c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25</v>
      </c>
      <c r="D11" s="8">
        <v>3</v>
      </c>
      <c r="E11" s="8"/>
      <c r="F11" s="8"/>
      <c r="G11" s="8"/>
      <c r="H11" s="8"/>
      <c r="I11" s="8"/>
      <c r="J11" s="8"/>
      <c r="K11" s="8">
        <v>5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0.4</v>
      </c>
      <c r="C12" s="8">
        <v>20</v>
      </c>
      <c r="D12" s="8">
        <v>6</v>
      </c>
      <c r="E12" s="8"/>
      <c r="F12" s="8"/>
      <c r="G12" s="8"/>
      <c r="H12" s="8"/>
      <c r="I12" s="8"/>
      <c r="J12" s="8"/>
      <c r="K12" s="8">
        <v>2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0.6</v>
      </c>
      <c r="C13" s="8">
        <v>11</v>
      </c>
      <c r="D13" s="8">
        <v>6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0.8</v>
      </c>
      <c r="C14" s="8">
        <v>8</v>
      </c>
      <c r="D14" s="8">
        <v>8</v>
      </c>
      <c r="E14" s="8"/>
      <c r="F14" s="8"/>
      <c r="G14" s="8"/>
      <c r="H14" s="8"/>
      <c r="I14" s="8"/>
      <c r="J14" s="8"/>
      <c r="K14" s="8">
        <v>1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1.1000000000000001</v>
      </c>
      <c r="C15" s="8">
        <v>7</v>
      </c>
      <c r="D15" s="8">
        <v>2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1.4</v>
      </c>
      <c r="C16" s="8">
        <v>9</v>
      </c>
      <c r="D16" s="8">
        <v>3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1.8</v>
      </c>
      <c r="C17" s="8">
        <v>8</v>
      </c>
      <c r="D17" s="8">
        <v>5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2.2000000000000002</v>
      </c>
      <c r="C18" s="8">
        <v>9</v>
      </c>
      <c r="D18" s="8">
        <v>5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2.7</v>
      </c>
      <c r="C19" s="8">
        <v>10</v>
      </c>
      <c r="D19" s="8">
        <v>2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3.2</v>
      </c>
      <c r="C20" s="8">
        <v>7</v>
      </c>
      <c r="D20" s="8">
        <v>5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3.8</v>
      </c>
      <c r="C21" s="8">
        <v>2</v>
      </c>
      <c r="D21" s="8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4.4000000000000004</v>
      </c>
      <c r="C22" s="8">
        <v>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5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5.7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6.4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7.1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7.9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8.6999999999999993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9.6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10.5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11.4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12.3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13.3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14.2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191</v>
      </c>
      <c r="D54" s="12">
        <f t="shared" ref="D54:S54" si="0">SUM(D9:D51)</f>
        <v>55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4</v>
      </c>
      <c r="J54" s="12">
        <f t="shared" si="0"/>
        <v>0</v>
      </c>
      <c r="K54" s="12">
        <f t="shared" si="0"/>
        <v>16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</v>
      </c>
      <c r="T54" s="13">
        <f>SUM(C54:S54)</f>
        <v>267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120.9</v>
      </c>
      <c r="D55" s="20">
        <f t="shared" ref="D55:S55" si="3">ROUND(D54/$B$6, 1)</f>
        <v>34.799999999999997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2.5</v>
      </c>
      <c r="J55" s="20">
        <f t="shared" si="3"/>
        <v>0</v>
      </c>
      <c r="K55" s="20">
        <f t="shared" si="3"/>
        <v>10.1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0.6</v>
      </c>
      <c r="T55" s="21">
        <f>ROUND(SUM(C55:S55),0)</f>
        <v>169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13.87</v>
      </c>
      <c r="D56" s="22">
        <f>ROUND('Berechnungen Grundflaeche'!D53, 2)</f>
        <v>5.14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0.05</v>
      </c>
      <c r="J56" s="22">
        <f>ROUND('Berechnungen Grundflaeche'!J53, 2)</f>
        <v>0</v>
      </c>
      <c r="K56" s="22">
        <f>ROUND('Berechnungen Grundflaeche'!K53, 2)</f>
        <v>0.37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0.01</v>
      </c>
      <c r="T56" s="23">
        <f>ROUND('Berechnungen Grundflaeche'!T53,1)</f>
        <v>19.399999999999999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8.7799999999999994</v>
      </c>
      <c r="D57" s="22">
        <f>ROUND('Berechnungen Grundflaeche'!D54, 2)</f>
        <v>3.26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0.03</v>
      </c>
      <c r="J57" s="22">
        <f>ROUND('Berechnungen Grundflaeche'!J54, 2)</f>
        <v>0</v>
      </c>
      <c r="K57" s="22">
        <f>ROUND('Berechnungen Grundflaeche'!K54, 2)</f>
        <v>0.24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12.3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71</v>
      </c>
      <c r="D58" s="24">
        <f>ROUND(100 * 'Berechnungen Grundflaeche'!D55,0)</f>
        <v>26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2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172.6</v>
      </c>
      <c r="D59" s="26">
        <f>ROUND('Berechnungen Vorrat'!D53, 1)</f>
        <v>65.099999999999994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0.2</v>
      </c>
      <c r="J59" s="26">
        <f>ROUND('Berechnungen Vorrat'!J53, 1)</f>
        <v>0</v>
      </c>
      <c r="K59" s="26">
        <f>ROUND('Berechnungen Vorrat'!K53, 1)</f>
        <v>3.1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241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109.2</v>
      </c>
      <c r="D60" s="26">
        <f>ROUND('Berechnungen Vorrat'!D54, 1)</f>
        <v>41.2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0.1</v>
      </c>
      <c r="J60" s="26">
        <f>ROUND('Berechnungen Vorrat'!J54, 1)</f>
        <v>0</v>
      </c>
      <c r="K60" s="26">
        <f>ROUND('Berechnungen Vorrat'!K54, 1)</f>
        <v>2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153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72</v>
      </c>
      <c r="D61" s="24">
        <f>ROUND(100 * 'Berechnungen Vorrat'!D55, 0)</f>
        <v>27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1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1.58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</v>
      </c>
      <c r="C9" s="7">
        <f>Kluppierungsprotokoll!C9/$B$6</f>
        <v>19.62025316455696</v>
      </c>
      <c r="D9" s="7">
        <f>Kluppierungsprotokoll!D9/$B$6</f>
        <v>2.5316455696202529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1.2658227848101264</v>
      </c>
      <c r="J9" s="7">
        <f>Kluppierungsprotokoll!J9/$B$6</f>
        <v>0</v>
      </c>
      <c r="K9" s="7">
        <f>Kluppierungsprotokoll!K9/$B$6</f>
        <v>1.8987341772151898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0.63291139240506322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23.417721518987342</v>
      </c>
      <c r="D10" s="8">
        <f>Kluppierungsprotokoll!D10/$B$6</f>
        <v>3.1645569620253164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1.2658227848101264</v>
      </c>
      <c r="J10" s="8">
        <f>Kluppierungsprotokoll!J10/$B$6</f>
        <v>0</v>
      </c>
      <c r="K10" s="8">
        <f>Kluppierungsprotokoll!K10/$B$6</f>
        <v>3.1645569620253164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15.822784810126581</v>
      </c>
      <c r="D11" s="8">
        <f>Kluppierungsprotokoll!D11/$B$6</f>
        <v>1.8987341772151898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3.1645569620253164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0.4</v>
      </c>
      <c r="C12" s="8">
        <f>Kluppierungsprotokoll!C12/$B$6</f>
        <v>12.658227848101266</v>
      </c>
      <c r="D12" s="8">
        <f>Kluppierungsprotokoll!D12/$B$6</f>
        <v>3.7974683544303796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1.2658227848101264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0.6</v>
      </c>
      <c r="C13" s="8">
        <f>Kluppierungsprotokoll!C13/$B$6</f>
        <v>6.962025316455696</v>
      </c>
      <c r="D13" s="8">
        <f>Kluppierungsprotokoll!D13/$B$6</f>
        <v>3.7974683544303796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0.8</v>
      </c>
      <c r="C14" s="8">
        <f>Kluppierungsprotokoll!C14/$B$6</f>
        <v>5.0632911392405058</v>
      </c>
      <c r="D14" s="8">
        <f>Kluppierungsprotokoll!D14/$B$6</f>
        <v>5.0632911392405058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0.63291139240506322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1.1000000000000001</v>
      </c>
      <c r="C15" s="8">
        <f>Kluppierungsprotokoll!C15/$B$6</f>
        <v>4.4303797468354427</v>
      </c>
      <c r="D15" s="8">
        <f>Kluppierungsprotokoll!D15/$B$6</f>
        <v>1.2658227848101264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1.4</v>
      </c>
      <c r="C16" s="8">
        <f>Kluppierungsprotokoll!C16/$B$6</f>
        <v>5.6962025316455698</v>
      </c>
      <c r="D16" s="8">
        <f>Kluppierungsprotokoll!D16/$B$6</f>
        <v>1.8987341772151898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1.8</v>
      </c>
      <c r="C17" s="8">
        <f>Kluppierungsprotokoll!C17/$B$6</f>
        <v>5.0632911392405058</v>
      </c>
      <c r="D17" s="8">
        <f>Kluppierungsprotokoll!D17/$B$6</f>
        <v>3.1645569620253164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2.2000000000000002</v>
      </c>
      <c r="C18" s="8">
        <f>Kluppierungsprotokoll!C18/$B$6</f>
        <v>5.6962025316455698</v>
      </c>
      <c r="D18" s="8">
        <f>Kluppierungsprotokoll!D18/$B$6</f>
        <v>3.1645569620253164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2.7</v>
      </c>
      <c r="C19" s="8">
        <f>Kluppierungsprotokoll!C19/$B$6</f>
        <v>6.3291139240506329</v>
      </c>
      <c r="D19" s="8">
        <f>Kluppierungsprotokoll!D19/$B$6</f>
        <v>1.2658227848101264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3.2</v>
      </c>
      <c r="C20" s="8">
        <f>Kluppierungsprotokoll!C20/$B$6</f>
        <v>4.4303797468354427</v>
      </c>
      <c r="D20" s="8">
        <f>Kluppierungsprotokoll!D20/$B$6</f>
        <v>3.1645569620253164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3.8</v>
      </c>
      <c r="C21" s="8">
        <f>Kluppierungsprotokoll!C21/$B$6</f>
        <v>1.2658227848101264</v>
      </c>
      <c r="D21" s="8">
        <f>Kluppierungsprotokoll!D21/$B$6</f>
        <v>0.63291139240506322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4.4000000000000004</v>
      </c>
      <c r="C22" s="8">
        <f>Kluppierungsprotokoll!C22/$B$6</f>
        <v>3.7974683544303796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5</v>
      </c>
      <c r="C23" s="8">
        <f>Kluppierungsprotokoll!C23/$B$6</f>
        <v>0.63291139240506322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5.7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6.4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7.1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7.9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8.6999999999999993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9.6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10.5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11.4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102</v>
      </c>
      <c r="B32" s="8">
        <f>Kluppierungsprotokoll!B32</f>
        <v>12.3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106</v>
      </c>
      <c r="B33" s="8">
        <f>Kluppierungsprotokoll!B33</f>
        <v>13.3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110</v>
      </c>
      <c r="B34" s="8">
        <f>Kluppierungsprotokoll!B34</f>
        <v>14.2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1.58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</v>
      </c>
      <c r="C9" s="7">
        <f>Kluppierungsprotokoll!C9*($A9/200)^2*PI()</f>
        <v>0.24347343065320901</v>
      </c>
      <c r="D9" s="7">
        <f>Kluppierungsprotokoll!D9*($A9/200)^2*PI()</f>
        <v>3.1415926535897934E-2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1.5707963267948967E-2</v>
      </c>
      <c r="J9" s="7">
        <f>Kluppierungsprotokoll!J9*($A9/200)^2*PI()</f>
        <v>0</v>
      </c>
      <c r="K9" s="7">
        <f>Kluppierungsprotokoll!K9*($A9/200)^2*PI()</f>
        <v>2.3561944901923454E-2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7.8539816339744835E-3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0.56957074809582953</v>
      </c>
      <c r="D10" s="8">
        <f>Kluppierungsprotokoll!D10*($A10/200)^2*PI()</f>
        <v>7.6969020012949946E-2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3.0787608005179976E-2</v>
      </c>
      <c r="J10" s="8">
        <f>Kluppierungsprotokoll!J10*($A10/200)^2*PI()</f>
        <v>0</v>
      </c>
      <c r="K10" s="8">
        <f>Kluppierungsprotokoll!K10*($A10/200)^2*PI()</f>
        <v>7.6969020012949946E-2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0.63617251235193306</v>
      </c>
      <c r="D11" s="8">
        <f>Kluppierungsprotokoll!D11*($A11/200)^2*PI()</f>
        <v>7.6340701482231973E-2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0.12723450247038659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0.4</v>
      </c>
      <c r="C12" s="8">
        <f>Kluppierungsprotokoll!C12*($A12/200)^2*PI()</f>
        <v>0.76026542216872994</v>
      </c>
      <c r="D12" s="8">
        <f>Kluppierungsprotokoll!D12*($A12/200)^2*PI()</f>
        <v>0.22807962665061898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7.6026542216872994E-2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0.6</v>
      </c>
      <c r="C13" s="8">
        <f>Kluppierungsprotokoll!C13*($A13/200)^2*PI()</f>
        <v>0.58402207430234254</v>
      </c>
      <c r="D13" s="8">
        <f>Kluppierungsprotokoll!D13*($A13/200)^2*PI()</f>
        <v>0.3185574950740051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0.8</v>
      </c>
      <c r="C14" s="8">
        <f>Kluppierungsprotokoll!C14*($A14/200)^2*PI()</f>
        <v>0.56548667764616278</v>
      </c>
      <c r="D14" s="8">
        <f>Kluppierungsprotokoll!D14*($A14/200)^2*PI()</f>
        <v>0.56548667764616278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7.0685834705770348E-2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1.1000000000000001</v>
      </c>
      <c r="C15" s="8">
        <f>Kluppierungsprotokoll!C15*($A15/200)^2*PI()</f>
        <v>0.6355441938212153</v>
      </c>
      <c r="D15" s="8">
        <f>Kluppierungsprotokoll!D15*($A15/200)^2*PI()</f>
        <v>0.18158405537749009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1.4</v>
      </c>
      <c r="C16" s="8">
        <f>Kluppierungsprotokoll!C16*($A16/200)^2*PI()</f>
        <v>1.0207034531513239</v>
      </c>
      <c r="D16" s="8">
        <f>Kluppierungsprotokoll!D16*($A16/200)^2*PI()</f>
        <v>0.34023448438377463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1.8</v>
      </c>
      <c r="C17" s="8">
        <f>Kluppierungsprotokoll!C17*($A17/200)^2*PI()</f>
        <v>1.108353888186479</v>
      </c>
      <c r="D17" s="8">
        <f>Kluppierungsprotokoll!D17*($A17/200)^2*PI()</f>
        <v>0.69272118011654926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2.2000000000000002</v>
      </c>
      <c r="C18" s="8">
        <f>Kluppierungsprotokoll!C18*($A18/200)^2*PI()</f>
        <v>1.4957122623741006</v>
      </c>
      <c r="D18" s="8">
        <f>Kluppierungsprotokoll!D18*($A18/200)^2*PI()</f>
        <v>0.83095125687450033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2.7</v>
      </c>
      <c r="C19" s="8">
        <f>Kluppierungsprotokoll!C19*($A19/200)^2*PI()</f>
        <v>1.9634954084936207</v>
      </c>
      <c r="D19" s="8">
        <f>Kluppierungsprotokoll!D19*($A19/200)^2*PI()</f>
        <v>0.39269908169872414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3.2</v>
      </c>
      <c r="C20" s="8">
        <f>Kluppierungsprotokoll!C20*($A20/200)^2*PI()</f>
        <v>1.6031547311268717</v>
      </c>
      <c r="D20" s="8">
        <f>Kluppierungsprotokoll!D20*($A20/200)^2*PI()</f>
        <v>1.1451105222334796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3.8</v>
      </c>
      <c r="C21" s="8">
        <f>Kluppierungsprotokoll!C21*($A21/200)^2*PI()</f>
        <v>0.52841588433380315</v>
      </c>
      <c r="D21" s="8">
        <f>Kluppierungsprotokoll!D21*($A21/200)^2*PI()</f>
        <v>0.26420794216690158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4.4000000000000004</v>
      </c>
      <c r="C22" s="8">
        <f>Kluppierungsprotokoll!C22*($A22/200)^2*PI()</f>
        <v>1.8114423240598747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5</v>
      </c>
      <c r="C23" s="8">
        <f>Kluppierungsprotokoll!C23*($A23/200)^2*PI()</f>
        <v>0.34211943997592853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5.7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6.4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7.1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7.9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8.6999999999999993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9.6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10.5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11.4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102</v>
      </c>
      <c r="B32" s="8">
        <f>Kluppierungsprotokoll!B32</f>
        <v>12.3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106</v>
      </c>
      <c r="B33" s="8">
        <f>Kluppierungsprotokoll!B33</f>
        <v>13.3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110</v>
      </c>
      <c r="B34" s="8">
        <f>Kluppierungsprotokoll!B34</f>
        <v>14.2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13.867932450741424</v>
      </c>
      <c r="D53">
        <f t="shared" ref="D53:S53" si="0">SUM(D9:D51)</f>
        <v>5.1443579702532869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4.6495571273128943E-2</v>
      </c>
      <c r="J53">
        <f t="shared" si="0"/>
        <v>0</v>
      </c>
      <c r="K53">
        <f t="shared" si="0"/>
        <v>0.37447784430790332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7.8539816339744835E-3</v>
      </c>
      <c r="T53">
        <f>SUM(C53:S53)</f>
        <v>19.441117818209719</v>
      </c>
    </row>
    <row r="54" spans="1:20" x14ac:dyDescent="0.25">
      <c r="A54" t="s">
        <v>24</v>
      </c>
      <c r="B54" t="s">
        <v>26</v>
      </c>
      <c r="C54">
        <f>C53/$B$6</f>
        <v>8.7771724371781161</v>
      </c>
      <c r="D54">
        <f t="shared" ref="D54:S54" si="1">D53/$B$6</f>
        <v>3.2559227659830929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2.9427576755144898E-2</v>
      </c>
      <c r="J54">
        <f t="shared" si="1"/>
        <v>0</v>
      </c>
      <c r="K54">
        <f t="shared" si="1"/>
        <v>0.23701129386576159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4.9708744518825844E-3</v>
      </c>
      <c r="T54">
        <f>SUM(C54:S54)</f>
        <v>12.304504948233998</v>
      </c>
    </row>
    <row r="55" spans="1:20" x14ac:dyDescent="0.25">
      <c r="A55" t="s">
        <v>24</v>
      </c>
      <c r="B55" t="s">
        <v>31</v>
      </c>
      <c r="C55">
        <f>C54/$T54</f>
        <v>0.71332999369778449</v>
      </c>
      <c r="D55">
        <f t="shared" ref="D55:S55" si="2">D54/$T54</f>
        <v>0.26461225215325701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2.3916099736599715E-3</v>
      </c>
      <c r="J55">
        <f t="shared" si="2"/>
        <v>0</v>
      </c>
      <c r="K55">
        <f t="shared" si="2"/>
        <v>1.92621560040722E-2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4.0398817122634656E-4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1.58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3.7</v>
      </c>
      <c r="D10" s="8">
        <f>Kluppierungsprotokoll!D10*$B10</f>
        <v>0.5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0.2</v>
      </c>
      <c r="J10" s="8">
        <f>Kluppierungsprotokoll!J10*$B10</f>
        <v>0</v>
      </c>
      <c r="K10" s="8">
        <f>Kluppierungsprotokoll!K10*$B10</f>
        <v>0.5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5</v>
      </c>
      <c r="D11" s="8">
        <f>Kluppierungsprotokoll!D11*$B11</f>
        <v>0.60000000000000009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1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0.4</v>
      </c>
      <c r="C12" s="8">
        <f>Kluppierungsprotokoll!C12*$B12</f>
        <v>8</v>
      </c>
      <c r="D12" s="8">
        <f>Kluppierungsprotokoll!D12*$B12</f>
        <v>2.4000000000000004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0.8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0.6</v>
      </c>
      <c r="C13" s="8">
        <f>Kluppierungsprotokoll!C13*$B13</f>
        <v>6.6</v>
      </c>
      <c r="D13" s="8">
        <f>Kluppierungsprotokoll!D13*$B13</f>
        <v>3.5999999999999996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0.8</v>
      </c>
      <c r="C14" s="8">
        <f>Kluppierungsprotokoll!C14*$B14</f>
        <v>6.4</v>
      </c>
      <c r="D14" s="8">
        <f>Kluppierungsprotokoll!D14*$B14</f>
        <v>6.4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0.8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1.1000000000000001</v>
      </c>
      <c r="C15" s="8">
        <f>Kluppierungsprotokoll!C15*$B15</f>
        <v>7.7000000000000011</v>
      </c>
      <c r="D15" s="8">
        <f>Kluppierungsprotokoll!D15*$B15</f>
        <v>2.2000000000000002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1.4</v>
      </c>
      <c r="C16" s="8">
        <f>Kluppierungsprotokoll!C16*$B16</f>
        <v>12.6</v>
      </c>
      <c r="D16" s="8">
        <f>Kluppierungsprotokoll!D16*$B16</f>
        <v>4.1999999999999993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1.8</v>
      </c>
      <c r="C17" s="8">
        <f>Kluppierungsprotokoll!C17*$B17</f>
        <v>14.4</v>
      </c>
      <c r="D17" s="8">
        <f>Kluppierungsprotokoll!D17*$B17</f>
        <v>9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2.2000000000000002</v>
      </c>
      <c r="C18" s="8">
        <f>Kluppierungsprotokoll!C18*$B18</f>
        <v>19.8</v>
      </c>
      <c r="D18" s="8">
        <f>Kluppierungsprotokoll!D18*$B18</f>
        <v>11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2.7</v>
      </c>
      <c r="C19" s="8">
        <f>Kluppierungsprotokoll!C19*$B19</f>
        <v>27</v>
      </c>
      <c r="D19" s="8">
        <f>Kluppierungsprotokoll!D19*$B19</f>
        <v>5.4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3.2</v>
      </c>
      <c r="C20" s="8">
        <f>Kluppierungsprotokoll!C20*$B20</f>
        <v>22.400000000000002</v>
      </c>
      <c r="D20" s="8">
        <f>Kluppierungsprotokoll!D20*$B20</f>
        <v>16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3.8</v>
      </c>
      <c r="C21" s="8">
        <f>Kluppierungsprotokoll!C21*$B21</f>
        <v>7.6</v>
      </c>
      <c r="D21" s="8">
        <f>Kluppierungsprotokoll!D21*$B21</f>
        <v>3.8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4.4000000000000004</v>
      </c>
      <c r="C22" s="8">
        <f>Kluppierungsprotokoll!C22*$B22</f>
        <v>26.400000000000002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5</v>
      </c>
      <c r="C23" s="8">
        <f>Kluppierungsprotokoll!C23*$B23</f>
        <v>5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5.7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6.4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7.1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7.9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8.6999999999999993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9.6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10.5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11.4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102</v>
      </c>
      <c r="B32" s="8">
        <f>Kluppierungsprotokoll!B32</f>
        <v>12.3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106</v>
      </c>
      <c r="B33" s="8">
        <f>Kluppierungsprotokoll!B33</f>
        <v>13.3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110</v>
      </c>
      <c r="B34" s="8">
        <f>Kluppierungsprotokoll!B34</f>
        <v>14.2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172.6</v>
      </c>
      <c r="D53">
        <f t="shared" ref="D53:S53" si="0">SUM(D9:D51)</f>
        <v>65.099999999999994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0.2</v>
      </c>
      <c r="J53">
        <f t="shared" si="0"/>
        <v>0</v>
      </c>
      <c r="K53">
        <f t="shared" si="0"/>
        <v>3.0999999999999996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240.99999999999997</v>
      </c>
    </row>
    <row r="54" spans="1:20" x14ac:dyDescent="0.25">
      <c r="A54" t="s">
        <v>25</v>
      </c>
      <c r="B54" t="s">
        <v>26</v>
      </c>
      <c r="C54">
        <f>C53/$B$6</f>
        <v>109.24050632911391</v>
      </c>
      <c r="D54">
        <f t="shared" ref="D54:S54" si="1">D53/$B$6</f>
        <v>41.202531645569614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0.12658227848101267</v>
      </c>
      <c r="J54">
        <f t="shared" si="1"/>
        <v>0</v>
      </c>
      <c r="K54">
        <f t="shared" si="1"/>
        <v>1.962025316455696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152.53164556962025</v>
      </c>
    </row>
    <row r="55" spans="1:20" x14ac:dyDescent="0.25">
      <c r="A55" t="s">
        <v>25</v>
      </c>
      <c r="B55" t="s">
        <v>31</v>
      </c>
      <c r="C55">
        <f>C54/$T54</f>
        <v>0.71618257261410778</v>
      </c>
      <c r="D55">
        <f t="shared" ref="D55:S55" si="2">D54/$T54</f>
        <v>0.27012448132780081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8.2987551867219926E-4</v>
      </c>
      <c r="J55">
        <f t="shared" si="2"/>
        <v>0</v>
      </c>
      <c r="K55">
        <f t="shared" si="2"/>
        <v>1.2863070539419087E-2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0.99999999999999978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Rey Robert, WEU-AWN-WAV</cp:lastModifiedBy>
  <dcterms:created xsi:type="dcterms:W3CDTF">2022-03-10T11:48:40Z</dcterms:created>
  <dcterms:modified xsi:type="dcterms:W3CDTF">2025-01-10T13:47:08Z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2025-01-10T13:47:08Z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c8924d27-9e2a-41c9-952e-85b5cb538aaa</vt:lpwstr>
  </property>
  <property fmtid="{D5CDD505-2E9C-101B-9397-08002B2CF9AE}" pid="8" name="MSIP_Label_74fdd986-87d9-48c6-acda-407b1ab5fef0_ContentBits">
    <vt:lpwstr>0</vt:lpwstr>
  </property>
</Properties>
</file>