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wch.sharepoint.com/sites/GWP/Freigegebene Dokumente/General/GWP/07 Objekte/SG_Pfäfers_Bläserberg/07a_Vollkluppierung_2003+2011/"/>
    </mc:Choice>
  </mc:AlternateContent>
  <xr:revisionPtr revIDLastSave="31" documentId="8_{ADDDC04B-2593-4E7E-94C0-B758DE83E685}" xr6:coauthVersionLast="47" xr6:coauthVersionMax="47" xr10:uidLastSave="{E8F2D874-0B48-42A3-916F-871E29815347}"/>
  <bookViews>
    <workbookView xWindow="28680" yWindow="-1935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<sst xmlns="http://schemas.openxmlformats.org/spreadsheetml/2006/main" count="155" uniqueCount="52">
  <si>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</si>
  <si>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</si>
  <si>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</si>
  <si>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</si>
  <si>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</si>
  <si>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</si>
  <si>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</si>
  <si>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</si>
  <si>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</si>
  <si>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</si>
  <si>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</si>
  <si>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</si>
  <si>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</si>
  <si>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</si>
  <si>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</si>
  <si>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</si>
  <si>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</si>
  <si>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</si>
  <si>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</si>
  <si>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</si>
  <si>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</si>
  <si>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</si>
  <si>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</si>
  <si>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</si>
  <si>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</si>
  <si>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</si>
  <si>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</si>
  <si>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</si>
  <si>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</si>
  <si>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</si>
  <si>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</si>
  <si>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</si>
  <si>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</si>
  <si>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</si>
  <si>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</si>
  <si>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</si>
  <si>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</si>
  <si>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</si>
  <si>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</si>
  <si>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</si>
  <si>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</si>
  <si>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</si>
  <si>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</si>
  <si>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</si>
  <si>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</si>
  <si>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</si>
  <si>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</si>
  <si>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</si>
  <si>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</si>
  <si>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</si>
  <si>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Bläserberg, WF-3-03</t>
  </si>
  <si>
    <t>Florian Tuchschmid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</si>
</sst>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C18" sqref="C18"/>
    </sheetView>
  </sheetViews>
  <sheetFormatPr baseColWidth="10" defaultColWidth="11" defaultRowHeight="15.5" x14ac:dyDescent="0.35"/>
  <cols>
    <col min="1" max="1" width="17.83203125" style="12" customWidth="1"/>
    <col min="2" max="2" width="12" style="12" customWidth="1"/>
    <col min="3" max="20" width="11" style="12"/>
    <col min="21" max="21" width="17.1640625" style="12" bestFit="1" customWidth="1"/>
    <col min="22" max="16384" width="11" style="12"/>
  </cols>
  <sheetData>
    <row r="1" spans="1:19" ht="21" x14ac:dyDescent="0.5">
      <c r="A1" s="11" t="s">
        <v>19</v>
      </c>
    </row>
    <row r="3" spans="1:19" x14ac:dyDescent="0.35">
      <c r="A3" s="13" t="s">
        <v>15</v>
      </c>
      <c r="B3" s="10" t="s">
        <v>50</v>
      </c>
    </row>
    <row r="4" spans="1:19" x14ac:dyDescent="0.35">
      <c r="A4" s="13" t="s">
        <v>16</v>
      </c>
      <c r="B4" s="28">
        <v>40687</v>
      </c>
    </row>
    <row r="5" spans="1:19" x14ac:dyDescent="0.35">
      <c r="A5" s="13" t="s">
        <v>17</v>
      </c>
      <c r="B5" s="10" t="s">
        <v>51</v>
      </c>
    </row>
    <row r="6" spans="1:19" x14ac:dyDescent="0.35">
      <c r="A6" s="13" t="s">
        <v>18</v>
      </c>
      <c r="B6" s="6">
        <v>0.7</v>
      </c>
      <c r="C6" s="13" t="s">
        <v>0</v>
      </c>
    </row>
    <row r="8" spans="1:19" ht="46.5" x14ac:dyDescent="0.3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35">
      <c r="A9" s="7">
        <v>10</v>
      </c>
      <c r="B9" s="7">
        <v>0.05</v>
      </c>
      <c r="C9" s="7">
        <v>153</v>
      </c>
      <c r="D9" s="7">
        <v>3</v>
      </c>
      <c r="E9" s="7"/>
      <c r="F9" s="7"/>
      <c r="G9" s="7"/>
      <c r="H9" s="7"/>
      <c r="I9" s="7">
        <v>8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5">
      <c r="A10" s="8">
        <v>14</v>
      </c>
      <c r="B10" s="8">
        <v>0.1</v>
      </c>
      <c r="C10" s="8">
        <v>80</v>
      </c>
      <c r="D10" s="8">
        <v>6</v>
      </c>
      <c r="E10" s="8"/>
      <c r="F10" s="8"/>
      <c r="G10" s="8"/>
      <c r="H10" s="8"/>
      <c r="I10" s="8">
        <v>18</v>
      </c>
      <c r="J10" s="8"/>
      <c r="K10" s="8">
        <v>2</v>
      </c>
      <c r="L10" s="8"/>
      <c r="M10" s="8"/>
      <c r="N10" s="8"/>
      <c r="O10" s="8"/>
      <c r="P10" s="8"/>
      <c r="Q10" s="8"/>
      <c r="R10" s="8"/>
      <c r="S10" s="8"/>
    </row>
    <row r="11" spans="1:19" x14ac:dyDescent="0.35">
      <c r="A11" s="8">
        <v>18</v>
      </c>
      <c r="B11" s="8">
        <v>0.2</v>
      </c>
      <c r="C11" s="8">
        <v>45</v>
      </c>
      <c r="D11" s="8">
        <v>5</v>
      </c>
      <c r="E11" s="8"/>
      <c r="F11" s="8"/>
      <c r="G11" s="8"/>
      <c r="H11" s="8"/>
      <c r="I11" s="8">
        <v>10</v>
      </c>
      <c r="J11" s="8"/>
      <c r="K11" s="8"/>
      <c r="L11" s="8"/>
      <c r="M11" s="8"/>
      <c r="N11" s="8"/>
      <c r="O11" s="8"/>
      <c r="P11" s="8"/>
      <c r="Q11" s="8"/>
      <c r="R11" s="8"/>
      <c r="S11" s="8">
        <v>1</v>
      </c>
    </row>
    <row r="12" spans="1:19" x14ac:dyDescent="0.35">
      <c r="A12" s="8">
        <v>22</v>
      </c>
      <c r="B12" s="8">
        <v>0.3</v>
      </c>
      <c r="C12" s="8">
        <v>34</v>
      </c>
      <c r="D12" s="8">
        <v>5</v>
      </c>
      <c r="E12" s="8"/>
      <c r="F12" s="8"/>
      <c r="G12" s="8"/>
      <c r="H12" s="8"/>
      <c r="I12" s="8">
        <v>8</v>
      </c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35">
      <c r="A13" s="8">
        <v>26</v>
      </c>
      <c r="B13" s="8">
        <v>0.5</v>
      </c>
      <c r="C13" s="8">
        <v>17</v>
      </c>
      <c r="D13" s="8">
        <v>3</v>
      </c>
      <c r="E13" s="8"/>
      <c r="F13" s="8"/>
      <c r="G13" s="8"/>
      <c r="H13" s="8"/>
      <c r="I13" s="8">
        <v>13</v>
      </c>
      <c r="J13" s="8"/>
      <c r="K13" s="8"/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35">
      <c r="A14" s="8">
        <v>30</v>
      </c>
      <c r="B14" s="8">
        <v>0.7</v>
      </c>
      <c r="C14" s="8">
        <v>18</v>
      </c>
      <c r="D14" s="8">
        <v>4</v>
      </c>
      <c r="E14" s="8">
        <v>1</v>
      </c>
      <c r="F14" s="8"/>
      <c r="G14" s="8"/>
      <c r="H14" s="8"/>
      <c r="I14" s="8">
        <v>5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5">
      <c r="A15" s="8">
        <v>34</v>
      </c>
      <c r="B15" s="8">
        <v>0.9</v>
      </c>
      <c r="C15" s="8">
        <v>18</v>
      </c>
      <c r="D15" s="8">
        <v>3</v>
      </c>
      <c r="E15" s="8"/>
      <c r="F15" s="8"/>
      <c r="G15" s="8"/>
      <c r="H15" s="8"/>
      <c r="I15" s="8">
        <v>2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5">
      <c r="A16" s="8">
        <v>38</v>
      </c>
      <c r="B16" s="8">
        <v>1.2</v>
      </c>
      <c r="C16" s="8">
        <v>14</v>
      </c>
      <c r="D16" s="8">
        <v>3</v>
      </c>
      <c r="E16" s="8">
        <v>2</v>
      </c>
      <c r="F16" s="8"/>
      <c r="G16" s="8"/>
      <c r="H16" s="8"/>
      <c r="I16" s="8"/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35">
      <c r="A17" s="8">
        <v>42</v>
      </c>
      <c r="B17" s="8">
        <v>1.5</v>
      </c>
      <c r="C17" s="8">
        <v>13</v>
      </c>
      <c r="D17" s="8">
        <v>5</v>
      </c>
      <c r="E17" s="8"/>
      <c r="F17" s="8"/>
      <c r="G17" s="8"/>
      <c r="H17" s="8"/>
      <c r="I17" s="8">
        <v>1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5">
      <c r="A18" s="8">
        <v>46</v>
      </c>
      <c r="B18" s="8">
        <v>1.8</v>
      </c>
      <c r="C18" s="8">
        <v>9</v>
      </c>
      <c r="D18" s="8">
        <v>6</v>
      </c>
      <c r="E18" s="8">
        <v>2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5">
      <c r="A19" s="8">
        <v>50</v>
      </c>
      <c r="B19" s="8">
        <v>2.2000000000000002</v>
      </c>
      <c r="C19" s="8">
        <v>8</v>
      </c>
      <c r="D19" s="8">
        <v>2</v>
      </c>
      <c r="E19" s="8">
        <v>2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5">
      <c r="A20" s="8">
        <v>54</v>
      </c>
      <c r="B20" s="8">
        <v>2.6</v>
      </c>
      <c r="C20" s="8">
        <v>5</v>
      </c>
      <c r="D20" s="8">
        <v>3</v>
      </c>
      <c r="E20" s="8">
        <v>6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5">
      <c r="A21" s="8">
        <v>58</v>
      </c>
      <c r="B21" s="8">
        <v>3</v>
      </c>
      <c r="C21" s="8">
        <v>2</v>
      </c>
      <c r="D21" s="8">
        <v>4</v>
      </c>
      <c r="E21" s="8">
        <v>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5">
      <c r="A22" s="8">
        <v>62</v>
      </c>
      <c r="B22" s="8">
        <v>3.4</v>
      </c>
      <c r="C22" s="8">
        <v>3</v>
      </c>
      <c r="D22" s="8">
        <v>2</v>
      </c>
      <c r="E22" s="8">
        <v>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5">
      <c r="A23" s="8">
        <v>66</v>
      </c>
      <c r="B23" s="8">
        <v>3.9</v>
      </c>
      <c r="C23" s="8"/>
      <c r="D23" s="8">
        <v>1</v>
      </c>
      <c r="E23" s="8">
        <v>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5">
      <c r="A24" s="8">
        <v>70</v>
      </c>
      <c r="B24" s="8">
        <v>4.4000000000000004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>
        <v>1</v>
      </c>
      <c r="L27" s="8"/>
      <c r="M27" s="8"/>
      <c r="N27" s="8"/>
      <c r="O27" s="8"/>
      <c r="P27" s="8"/>
      <c r="Q27" s="8"/>
      <c r="R27" s="8"/>
      <c r="S27" s="8"/>
    </row>
    <row r="28" spans="1:19" x14ac:dyDescent="0.3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35">
      <c r="A54" s="13" t="s">
        <v>21</v>
      </c>
      <c r="B54" s="13" t="s">
        <v>23</v>
      </c>
      <c r="C54" s="12">
        <f>SUM(C9:C51)</f>
        <v>419</v>
      </c>
      <c r="D54" s="12">
        <f t="shared" ref="D54:S54" si="0">SUM(D9:D51)</f>
        <v>55</v>
      </c>
      <c r="E54" s="12">
        <f t="shared" si="0"/>
        <v>23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65</v>
      </c>
      <c r="J54" s="12">
        <f t="shared" si="0"/>
        <v>0</v>
      </c>
      <c r="K54" s="12">
        <f t="shared" si="0"/>
        <v>5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569</v>
      </c>
      <c r="U54" s="13" t="s">
        <v>35</v>
      </c>
    </row>
    <row r="55" spans="1:21" x14ac:dyDescent="0.35">
      <c r="A55" s="19"/>
      <c r="B55" s="19" t="s">
        <v>26</v>
      </c>
      <c r="C55" s="20">
        <f>ROUND(C54/$B$6, 1)</f>
        <v>598.6</v>
      </c>
      <c r="D55" s="20">
        <f t="shared" ref="D55:S55" si="3">ROUND(D54/$B$6, 1)</f>
        <v>78.599999999999994</v>
      </c>
      <c r="E55" s="20">
        <f t="shared" si="3"/>
        <v>32.9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92.9</v>
      </c>
      <c r="J55" s="20">
        <f t="shared" si="3"/>
        <v>0</v>
      </c>
      <c r="K55" s="20">
        <f t="shared" si="3"/>
        <v>7.1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2.9</v>
      </c>
      <c r="T55" s="21">
        <f>ROUND(SUM(C55:S55),0)</f>
        <v>813</v>
      </c>
      <c r="U55" s="19" t="s">
        <v>36</v>
      </c>
    </row>
    <row r="56" spans="1:21" ht="17.5" x14ac:dyDescent="0.35">
      <c r="A56" s="13" t="s">
        <v>40</v>
      </c>
      <c r="B56" s="13" t="s">
        <v>23</v>
      </c>
      <c r="C56" s="22">
        <f>ROUND('Berechnungen Grundflaeche'!C53, 2)</f>
        <v>17.71</v>
      </c>
      <c r="D56" s="22">
        <f>ROUND('Berechnungen Grundflaeche'!D53, 2)</f>
        <v>6.26</v>
      </c>
      <c r="E56" s="22">
        <f>ROUND('Berechnungen Grundflaeche'!E53, 2)</f>
        <v>5.23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2.2599999999999998</v>
      </c>
      <c r="J56" s="22">
        <f>ROUND('Berechnungen Grundflaeche'!J53, 2)</f>
        <v>0</v>
      </c>
      <c r="K56" s="22">
        <f>ROUND('Berechnungen Grundflaeche'!K53, 2)</f>
        <v>0.71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0.08</v>
      </c>
      <c r="T56" s="23">
        <f>ROUND('Berechnungen Grundflaeche'!T53,1)</f>
        <v>32.299999999999997</v>
      </c>
      <c r="U56" s="13" t="s">
        <v>41</v>
      </c>
    </row>
    <row r="57" spans="1:21" ht="17.5" x14ac:dyDescent="0.35">
      <c r="A57" s="13"/>
      <c r="B57" s="13" t="s">
        <v>26</v>
      </c>
      <c r="C57" s="22">
        <f>ROUND('Berechnungen Grundflaeche'!C54, 2)</f>
        <v>25.31</v>
      </c>
      <c r="D57" s="22">
        <f>ROUND('Berechnungen Grundflaeche'!D54, 2)</f>
        <v>8.94</v>
      </c>
      <c r="E57" s="22">
        <f>ROUND('Berechnungen Grundflaeche'!E54, 2)</f>
        <v>7.47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3.23</v>
      </c>
      <c r="J57" s="22">
        <f>ROUND('Berechnungen Grundflaeche'!J54, 2)</f>
        <v>0</v>
      </c>
      <c r="K57" s="22">
        <f>ROUND('Berechnungen Grundflaeche'!K54, 2)</f>
        <v>1.01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0.11</v>
      </c>
      <c r="T57" s="23">
        <f>ROUND('Berechnungen Grundflaeche'!T54, 1)</f>
        <v>46.1</v>
      </c>
      <c r="U57" s="13" t="s">
        <v>42</v>
      </c>
    </row>
    <row r="58" spans="1:21" x14ac:dyDescent="0.35">
      <c r="A58" s="19"/>
      <c r="B58" s="19" t="s">
        <v>27</v>
      </c>
      <c r="C58" s="24">
        <f>ROUND(100 * 'Berechnungen Grundflaeche'!C55,0)</f>
        <v>55</v>
      </c>
      <c r="D58" s="24">
        <f>ROUND(100 * 'Berechnungen Grundflaeche'!D55,0)</f>
        <v>19</v>
      </c>
      <c r="E58" s="24">
        <f>ROUND(100 * 'Berechnungen Grundflaeche'!E55,0)</f>
        <v>16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7</v>
      </c>
      <c r="J58" s="24">
        <f>ROUND(100 * 'Berechnungen Grundflaeche'!J55,0)</f>
        <v>0</v>
      </c>
      <c r="K58" s="24">
        <f>ROUND(100 * 'Berechnungen Grundflaeche'!K55,0)</f>
        <v>2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35">
      <c r="A59" s="13" t="s">
        <v>46</v>
      </c>
      <c r="B59" s="13" t="s">
        <v>23</v>
      </c>
      <c r="C59" s="26">
        <f>ROUND('Berechnungen Vorrat'!C53, 1)</f>
        <v>171.5</v>
      </c>
      <c r="D59" s="26">
        <f>ROUND('Berechnungen Vorrat'!D53, 1)</f>
        <v>67.099999999999994</v>
      </c>
      <c r="E59" s="26">
        <f>ROUND('Berechnungen Vorrat'!E53, 1)</f>
        <v>58.9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19.899999999999999</v>
      </c>
      <c r="J59" s="26">
        <f>ROUND('Berechnungen Vorrat'!J53, 1)</f>
        <v>0</v>
      </c>
      <c r="K59" s="26">
        <f>ROUND('Berechnungen Vorrat'!K53, 1)</f>
        <v>7.7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0.7</v>
      </c>
      <c r="T59" s="27">
        <f>ROUND('Berechnungen Vorrat'!T53, 0)</f>
        <v>326</v>
      </c>
      <c r="U59" s="13" t="s">
        <v>37</v>
      </c>
    </row>
    <row r="60" spans="1:21" x14ac:dyDescent="0.35">
      <c r="A60" s="13"/>
      <c r="B60" s="13" t="s">
        <v>26</v>
      </c>
      <c r="C60" s="26">
        <f>ROUND('Berechnungen Vorrat'!C54, 1)</f>
        <v>244.9</v>
      </c>
      <c r="D60" s="26">
        <f>ROUND('Berechnungen Vorrat'!D54, 1)</f>
        <v>95.8</v>
      </c>
      <c r="E60" s="26">
        <f>ROUND('Berechnungen Vorrat'!E54, 1)</f>
        <v>84.1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28.4</v>
      </c>
      <c r="J60" s="26">
        <f>ROUND('Berechnungen Vorrat'!J54, 1)</f>
        <v>0</v>
      </c>
      <c r="K60" s="26">
        <f>ROUND('Berechnungen Vorrat'!K54, 1)</f>
        <v>11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</v>
      </c>
      <c r="T60" s="27">
        <f>ROUND('Berechnungen Vorrat'!T54, 0)</f>
        <v>465</v>
      </c>
      <c r="U60" s="13" t="s">
        <v>38</v>
      </c>
    </row>
    <row r="61" spans="1:21" x14ac:dyDescent="0.35">
      <c r="A61" s="19"/>
      <c r="B61" s="19" t="s">
        <v>27</v>
      </c>
      <c r="C61" s="24">
        <f>ROUND(100 * 'Berechnungen Vorrat'!C55, 0)</f>
        <v>53</v>
      </c>
      <c r="D61" s="24">
        <f>ROUND(100 * 'Berechnungen Vorrat'!D55, 0)</f>
        <v>21</v>
      </c>
      <c r="E61" s="24">
        <f>ROUND(100 * 'Berechnungen Vorrat'!E55, 0)</f>
        <v>18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6</v>
      </c>
      <c r="J61" s="24">
        <f>ROUND(100 * 'Berechnungen Vorrat'!J55, 0)</f>
        <v>0</v>
      </c>
      <c r="K61" s="24">
        <f>ROUND(100 * 'Berechnungen Vorrat'!K55, 0)</f>
        <v>2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28</v>
      </c>
    </row>
    <row r="2" spans="1:19" x14ac:dyDescent="0.35">
      <c r="A2" s="5" t="s">
        <v>34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Kluppierungsprotokoll!C9/$B$6</f>
        <v>218.57142857142858</v>
      </c>
      <c r="D9" s="7">
        <f>Kluppierungsprotokoll!D9/$B$6</f>
        <v>4.2857142857142856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11.428571428571429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Kluppierungsprotokoll!C10/$B$6</f>
        <v>114.28571428571429</v>
      </c>
      <c r="D10" s="8">
        <f>Kluppierungsprotokoll!D10/$B$6</f>
        <v>8.5714285714285712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25.714285714285715</v>
      </c>
      <c r="J10" s="8">
        <f>Kluppierungsprotokoll!J10/$B$6</f>
        <v>0</v>
      </c>
      <c r="K10" s="8">
        <f>Kluppierungsprotokoll!K10/$B$6</f>
        <v>2.8571428571428572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Kluppierungsprotokoll!C11/$B$6</f>
        <v>64.285714285714292</v>
      </c>
      <c r="D11" s="8">
        <f>Kluppierungsprotokoll!D11/$B$6</f>
        <v>7.1428571428571432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14.285714285714286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1.4285714285714286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Kluppierungsprotokoll!C12/$B$6</f>
        <v>48.571428571428577</v>
      </c>
      <c r="D12" s="8">
        <f>Kluppierungsprotokoll!D12/$B$6</f>
        <v>7.1428571428571432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11.428571428571429</v>
      </c>
      <c r="J12" s="8">
        <f>Kluppierungsprotokoll!J12/$B$6</f>
        <v>0</v>
      </c>
      <c r="K12" s="8">
        <f>Kluppierungsprotokoll!K12/$B$6</f>
        <v>1.4285714285714286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Kluppierungsprotokoll!C13/$B$6</f>
        <v>24.285714285714288</v>
      </c>
      <c r="D13" s="8">
        <f>Kluppierungsprotokoll!D13/$B$6</f>
        <v>4.2857142857142856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18.571428571428573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1.4285714285714286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Kluppierungsprotokoll!C14/$B$6</f>
        <v>25.714285714285715</v>
      </c>
      <c r="D14" s="8">
        <f>Kluppierungsprotokoll!D14/$B$6</f>
        <v>5.7142857142857144</v>
      </c>
      <c r="E14" s="8">
        <f>Kluppierungsprotokoll!E14/$B$6</f>
        <v>1.4285714285714286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7.1428571428571432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Kluppierungsprotokoll!C15/$B$6</f>
        <v>25.714285714285715</v>
      </c>
      <c r="D15" s="8">
        <f>Kluppierungsprotokoll!D15/$B$6</f>
        <v>4.2857142857142856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2.8571428571428572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Kluppierungsprotokoll!C16/$B$6</f>
        <v>20</v>
      </c>
      <c r="D16" s="8">
        <f>Kluppierungsprotokoll!D16/$B$6</f>
        <v>4.2857142857142856</v>
      </c>
      <c r="E16" s="8">
        <f>Kluppierungsprotokoll!E16/$B$6</f>
        <v>2.8571428571428572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1.4285714285714286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Kluppierungsprotokoll!C17/$B$6</f>
        <v>18.571428571428573</v>
      </c>
      <c r="D17" s="8">
        <f>Kluppierungsprotokoll!D17/$B$6</f>
        <v>7.1428571428571432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1.4285714285714286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Kluppierungsprotokoll!C18/$B$6</f>
        <v>12.857142857142858</v>
      </c>
      <c r="D18" s="8">
        <f>Kluppierungsprotokoll!D18/$B$6</f>
        <v>8.5714285714285712</v>
      </c>
      <c r="E18" s="8">
        <f>Kluppierungsprotokoll!E18/$B$6</f>
        <v>2.8571428571428572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11.428571428571429</v>
      </c>
      <c r="D19" s="8">
        <f>Kluppierungsprotokoll!D19/$B$6</f>
        <v>2.8571428571428572</v>
      </c>
      <c r="E19" s="8">
        <f>Kluppierungsprotokoll!E19/$B$6</f>
        <v>2.8571428571428572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Kluppierungsprotokoll!C20/$B$6</f>
        <v>7.1428571428571432</v>
      </c>
      <c r="D20" s="8">
        <f>Kluppierungsprotokoll!D20/$B$6</f>
        <v>4.2857142857142856</v>
      </c>
      <c r="E20" s="8">
        <f>Kluppierungsprotokoll!E20/$B$6</f>
        <v>8.5714285714285712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Kluppierungsprotokoll!C21/$B$6</f>
        <v>2.8571428571428572</v>
      </c>
      <c r="D21" s="8">
        <f>Kluppierungsprotokoll!D21/$B$6</f>
        <v>5.7142857142857144</v>
      </c>
      <c r="E21" s="8">
        <f>Kluppierungsprotokoll!E21/$B$6</f>
        <v>10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Kluppierungsprotokoll!C22/$B$6</f>
        <v>4.2857142857142856</v>
      </c>
      <c r="D22" s="8">
        <f>Kluppierungsprotokoll!D22/$B$6</f>
        <v>2.8571428571428572</v>
      </c>
      <c r="E22" s="8">
        <f>Kluppierungsprotokoll!E22/$B$6</f>
        <v>1.4285714285714286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1.4285714285714286</v>
      </c>
      <c r="E23" s="8">
        <f>Kluppierungsprotokoll!E23/$B$6</f>
        <v>2.8571428571428572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1.4285714285714286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29</v>
      </c>
    </row>
    <row r="2" spans="1:19" x14ac:dyDescent="0.35">
      <c r="A2" s="5" t="s">
        <v>33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1.201659189998096</v>
      </c>
      <c r="D9" s="7">
        <f>Kluppierungsprotokoll!D9*($A9/200)^2*PI()</f>
        <v>2.3561944901923454E-2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6.2831853071795868E-2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1.2315043202071991</v>
      </c>
      <c r="D10" s="8">
        <f>Kluppierungsprotokoll!D10*($A10/200)^2*PI()</f>
        <v>9.2362824015539927E-2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0.27708847204661979</v>
      </c>
      <c r="J10" s="8">
        <f>Kluppierungsprotokoll!J10*($A10/200)^2*PI()</f>
        <v>0</v>
      </c>
      <c r="K10" s="8">
        <f>Kluppierungsprotokoll!K10*($A10/200)^2*PI()</f>
        <v>3.0787608005179976E-2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1.1451105222334796</v>
      </c>
      <c r="D11" s="8">
        <f>Kluppierungsprotokoll!D11*($A11/200)^2*PI()</f>
        <v>0.12723450247038659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0.25446900494077318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2.5446900494077322E-2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1.2924512176868408</v>
      </c>
      <c r="D12" s="8">
        <f>Kluppierungsprotokoll!D12*($A12/200)^2*PI()</f>
        <v>0.19006635554218249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0.30410616886749198</v>
      </c>
      <c r="J12" s="8">
        <f>Kluppierungsprotokoll!J12*($A12/200)^2*PI()</f>
        <v>0</v>
      </c>
      <c r="K12" s="8">
        <f>Kluppierungsprotokoll!K12*($A12/200)^2*PI()</f>
        <v>3.8013271108436497E-2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0.90257956937634776</v>
      </c>
      <c r="D13" s="8">
        <f>Kluppierungsprotokoll!D13*($A13/200)^2*PI()</f>
        <v>0.15927874753700255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0.69020790599367765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5.3092915845667513E-2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1.2723450247038661</v>
      </c>
      <c r="D14" s="8">
        <f>Kluppierungsprotokoll!D14*($A14/200)^2*PI()</f>
        <v>0.28274333882308139</v>
      </c>
      <c r="E14" s="8">
        <f>Kluppierungsprotokoll!E14*($A14/200)^2*PI()</f>
        <v>7.0685834705770348E-2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0.35342917352885167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1.6342564983974106</v>
      </c>
      <c r="D15" s="8">
        <f>Kluppierungsprotokoll!D15*($A15/200)^2*PI()</f>
        <v>0.27237608306623512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0.18158405537749009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1.5877609271242814</v>
      </c>
      <c r="D16" s="8">
        <f>Kluppierungsprotokoll!D16*($A16/200)^2*PI()</f>
        <v>0.34023448438377463</v>
      </c>
      <c r="E16" s="8">
        <f>Kluppierungsprotokoll!E16*($A16/200)^2*PI()</f>
        <v>0.22682298958918307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0.11341149479459153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1.8010750683030281</v>
      </c>
      <c r="D17" s="8">
        <f>Kluppierungsprotokoll!D17*($A17/200)^2*PI()</f>
        <v>0.69272118011654926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0.13854423602330987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1.4957122623741006</v>
      </c>
      <c r="D18" s="8">
        <f>Kluppierungsprotokoll!D18*($A18/200)^2*PI()</f>
        <v>0.9971415082494004</v>
      </c>
      <c r="E18" s="8">
        <f>Kluppierungsprotokoll!E18*($A18/200)^2*PI()</f>
        <v>0.33238050274980013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1.5707963267948966</v>
      </c>
      <c r="D19" s="8">
        <f>Kluppierungsprotokoll!D19*($A19/200)^2*PI()</f>
        <v>0.39269908169872414</v>
      </c>
      <c r="E19" s="8">
        <f>Kluppierungsprotokoll!E19*($A19/200)^2*PI()</f>
        <v>0.39269908169872414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1.1451105222334796</v>
      </c>
      <c r="D20" s="8">
        <f>Kluppierungsprotokoll!D20*($A20/200)^2*PI()</f>
        <v>0.68706631334008772</v>
      </c>
      <c r="E20" s="8">
        <f>Kluppierungsprotokoll!E20*($A20/200)^2*PI()</f>
        <v>1.3741326266801754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0.52841588433380315</v>
      </c>
      <c r="D21" s="8">
        <f>Kluppierungsprotokoll!D21*($A21/200)^2*PI()</f>
        <v>1.0568317686676063</v>
      </c>
      <c r="E21" s="8">
        <f>Kluppierungsprotokoll!E21*($A21/200)^2*PI()</f>
        <v>1.8494555951683112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0.90572116202993735</v>
      </c>
      <c r="D22" s="8">
        <f>Kluppierungsprotokoll!D22*($A22/200)^2*PI()</f>
        <v>0.60381410801995827</v>
      </c>
      <c r="E22" s="8">
        <f>Kluppierungsprotokoll!E22*($A22/200)^2*PI()</f>
        <v>0.30190705400997914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0.34211943997592853</v>
      </c>
      <c r="E23" s="8">
        <f>Kluppierungsprotokoll!E23*($A23/200)^2*PI()</f>
        <v>0.68423887995185706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0.52810172506844411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5">
      <c r="A53" t="s">
        <v>24</v>
      </c>
      <c r="B53" t="s">
        <v>23</v>
      </c>
      <c r="C53">
        <f>SUM(C9:C51)</f>
        <v>17.714498495796768</v>
      </c>
      <c r="D53">
        <f t="shared" ref="D53:S53" si="0">SUM(D9:D51)</f>
        <v>6.2602516808083806</v>
      </c>
      <c r="E53">
        <f t="shared" si="0"/>
        <v>5.2323225645538001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2.2622608698500097</v>
      </c>
      <c r="J53">
        <f t="shared" si="0"/>
        <v>0</v>
      </c>
      <c r="K53">
        <f t="shared" si="0"/>
        <v>0.7103140989766521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7.8539816339744828E-2</v>
      </c>
      <c r="T53">
        <f>SUM(C53:S53)</f>
        <v>32.258187526325351</v>
      </c>
    </row>
    <row r="54" spans="1:20" x14ac:dyDescent="0.35">
      <c r="A54" t="s">
        <v>24</v>
      </c>
      <c r="B54" t="s">
        <v>26</v>
      </c>
      <c r="C54">
        <f>C53/$B$6</f>
        <v>25.306426422566812</v>
      </c>
      <c r="D54">
        <f t="shared" ref="D54:S54" si="1">D53/$B$6</f>
        <v>8.9432166868691159</v>
      </c>
      <c r="E54">
        <f t="shared" si="1"/>
        <v>7.4747465207911432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3.2318012426428711</v>
      </c>
      <c r="J54">
        <f t="shared" si="1"/>
        <v>0</v>
      </c>
      <c r="K54">
        <f t="shared" si="1"/>
        <v>1.0147344271095031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0.11219973762820691</v>
      </c>
      <c r="T54">
        <f>SUM(C54:S54)</f>
        <v>46.083125037607658</v>
      </c>
    </row>
    <row r="55" spans="1:20" x14ac:dyDescent="0.35">
      <c r="A55" t="s">
        <v>24</v>
      </c>
      <c r="B55" t="s">
        <v>31</v>
      </c>
      <c r="C55">
        <f>C54/$T54</f>
        <v>0.5491473592972409</v>
      </c>
      <c r="D55">
        <f t="shared" ref="D55:S55" si="2">D54/$T54</f>
        <v>0.19406706206601024</v>
      </c>
      <c r="E55">
        <f t="shared" si="2"/>
        <v>0.16220138097603254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7.0129819538181329E-2</v>
      </c>
      <c r="J55">
        <f t="shared" si="2"/>
        <v>0</v>
      </c>
      <c r="K55">
        <f t="shared" si="2"/>
        <v>2.2019653100378837E-2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2.4347250221559975E-3</v>
      </c>
      <c r="T55">
        <f>SUM(C55:S55)</f>
        <v>0.99999999999999978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30</v>
      </c>
    </row>
    <row r="2" spans="1:19" x14ac:dyDescent="0.35">
      <c r="A2" s="5" t="s">
        <v>32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Kluppierungsprotokoll!C9*$B9</f>
        <v>7.65</v>
      </c>
      <c r="D9" s="7">
        <f>Kluppierungsprotokoll!D9*$B9</f>
        <v>0.15000000000000002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0.4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Kluppierungsprotokoll!C10*$B10</f>
        <v>8</v>
      </c>
      <c r="D10" s="8">
        <f>Kluppierungsprotokoll!D10*$B10</f>
        <v>0.60000000000000009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1.8</v>
      </c>
      <c r="J10" s="8">
        <f>Kluppierungsprotokoll!J10*$B10</f>
        <v>0</v>
      </c>
      <c r="K10" s="8">
        <f>Kluppierungsprotokoll!K10*$B10</f>
        <v>0.2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Kluppierungsprotokoll!C11*$B11</f>
        <v>9</v>
      </c>
      <c r="D11" s="8">
        <f>Kluppierungsprotokoll!D11*$B11</f>
        <v>1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2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0.2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Kluppierungsprotokoll!C12*$B12</f>
        <v>10.199999999999999</v>
      </c>
      <c r="D12" s="8">
        <f>Kluppierungsprotokoll!D12*$B12</f>
        <v>1.5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2.4</v>
      </c>
      <c r="J12" s="8">
        <f>Kluppierungsprotokoll!J12*$B12</f>
        <v>0</v>
      </c>
      <c r="K12" s="8">
        <f>Kluppierungsprotokoll!K12*$B12</f>
        <v>0.3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Kluppierungsprotokoll!C13*$B13</f>
        <v>8.5</v>
      </c>
      <c r="D13" s="8">
        <f>Kluppierungsprotokoll!D13*$B13</f>
        <v>1.5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6.5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0.5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Kluppierungsprotokoll!C14*$B14</f>
        <v>12.6</v>
      </c>
      <c r="D14" s="8">
        <f>Kluppierungsprotokoll!D14*$B14</f>
        <v>2.8</v>
      </c>
      <c r="E14" s="8">
        <f>Kluppierungsprotokoll!E14*$B14</f>
        <v>0.7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3.5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Kluppierungsprotokoll!C15*$B15</f>
        <v>16.2</v>
      </c>
      <c r="D15" s="8">
        <f>Kluppierungsprotokoll!D15*$B15</f>
        <v>2.7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1.8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Kluppierungsprotokoll!C16*$B16</f>
        <v>16.8</v>
      </c>
      <c r="D16" s="8">
        <f>Kluppierungsprotokoll!D16*$B16</f>
        <v>3.5999999999999996</v>
      </c>
      <c r="E16" s="8">
        <f>Kluppierungsprotokoll!E16*$B16</f>
        <v>2.4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1.2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Kluppierungsprotokoll!C17*$B17</f>
        <v>19.5</v>
      </c>
      <c r="D17" s="8">
        <f>Kluppierungsprotokoll!D17*$B17</f>
        <v>7.5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1.5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Kluppierungsprotokoll!C18*$B18</f>
        <v>16.2</v>
      </c>
      <c r="D18" s="8">
        <f>Kluppierungsprotokoll!D18*$B18</f>
        <v>10.8</v>
      </c>
      <c r="E18" s="8">
        <f>Kluppierungsprotokoll!E18*$B18</f>
        <v>3.6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17.600000000000001</v>
      </c>
      <c r="D19" s="8">
        <f>Kluppierungsprotokoll!D19*$B19</f>
        <v>4.4000000000000004</v>
      </c>
      <c r="E19" s="8">
        <f>Kluppierungsprotokoll!E19*$B19</f>
        <v>4.4000000000000004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Kluppierungsprotokoll!C20*$B20</f>
        <v>13</v>
      </c>
      <c r="D20" s="8">
        <f>Kluppierungsprotokoll!D20*$B20</f>
        <v>7.8000000000000007</v>
      </c>
      <c r="E20" s="8">
        <f>Kluppierungsprotokoll!E20*$B20</f>
        <v>15.600000000000001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Kluppierungsprotokoll!C21*$B21</f>
        <v>6</v>
      </c>
      <c r="D21" s="8">
        <f>Kluppierungsprotokoll!D21*$B21</f>
        <v>12</v>
      </c>
      <c r="E21" s="8">
        <f>Kluppierungsprotokoll!E21*$B21</f>
        <v>21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Kluppierungsprotokoll!C22*$B22</f>
        <v>10.199999999999999</v>
      </c>
      <c r="D22" s="8">
        <f>Kluppierungsprotokoll!D22*$B22</f>
        <v>6.8</v>
      </c>
      <c r="E22" s="8">
        <f>Kluppierungsprotokoll!E22*$B22</f>
        <v>3.4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3.9</v>
      </c>
      <c r="E23" s="8">
        <f>Kluppierungsprotokoll!E23*$B23</f>
        <v>7.8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6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5">
      <c r="A53" t="s">
        <v>25</v>
      </c>
      <c r="B53" t="s">
        <v>23</v>
      </c>
      <c r="C53">
        <f>SUM(C9:C51)</f>
        <v>171.45</v>
      </c>
      <c r="D53">
        <f t="shared" ref="D53:S53" si="0">SUM(D9:D51)</f>
        <v>67.050000000000011</v>
      </c>
      <c r="E53">
        <f t="shared" si="0"/>
        <v>58.9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19.900000000000002</v>
      </c>
      <c r="J53">
        <f t="shared" si="0"/>
        <v>0</v>
      </c>
      <c r="K53">
        <f t="shared" si="0"/>
        <v>7.7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0.7</v>
      </c>
      <c r="T53">
        <f>SUM(C53:S53)</f>
        <v>325.69999999999993</v>
      </c>
    </row>
    <row r="54" spans="1:20" x14ac:dyDescent="0.35">
      <c r="A54" t="s">
        <v>25</v>
      </c>
      <c r="B54" t="s">
        <v>26</v>
      </c>
      <c r="C54">
        <f>C53/$B$6</f>
        <v>244.92857142857142</v>
      </c>
      <c r="D54">
        <f t="shared" ref="D54:S54" si="1">D53/$B$6</f>
        <v>95.785714285714306</v>
      </c>
      <c r="E54">
        <f t="shared" si="1"/>
        <v>84.142857142857153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28.428571428571434</v>
      </c>
      <c r="J54">
        <f t="shared" si="1"/>
        <v>0</v>
      </c>
      <c r="K54">
        <f t="shared" si="1"/>
        <v>11.000000000000002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</v>
      </c>
      <c r="T54">
        <f>SUM(C54:S54)</f>
        <v>465.28571428571433</v>
      </c>
    </row>
    <row r="55" spans="1:20" x14ac:dyDescent="0.35">
      <c r="A55" t="s">
        <v>25</v>
      </c>
      <c r="B55" t="s">
        <v>31</v>
      </c>
      <c r="C55">
        <f>C54/$T54</f>
        <v>0.5264046668713539</v>
      </c>
      <c r="D55">
        <f t="shared" ref="D55:S55" si="2">D54/$T54</f>
        <v>0.20586429229352166</v>
      </c>
      <c r="E55">
        <f t="shared" si="2"/>
        <v>0.18084126496776173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6.1099171016272651E-2</v>
      </c>
      <c r="J55">
        <f t="shared" si="2"/>
        <v>0</v>
      </c>
      <c r="K55">
        <f t="shared" si="2"/>
        <v>2.3641387780165796E-2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2.149217070924163E-3</v>
      </c>
      <c r="T55">
        <f>SUM(C55:S55)</f>
        <v>0.99999999999999989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Christian Rüsch</cp:lastModifiedBy>
  <cp:lastPrinted>2024-07-16T06:59:03Z</cp:lastPrinted>
  <dcterms:created xsi:type="dcterms:W3CDTF">2022-03-10T11:48:40Z</dcterms:created>
  <dcterms:modified xsi:type="dcterms:W3CDTF">2024-07-16T06:59:17Z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