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0" i="5" l="1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<sst xmlns="http://schemas.openxmlformats.org/spreadsheetml/2006/main" count="155" uniqueCount="52">
  <si>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</si>
  <si>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</si>
  <si>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</si>
  <si>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</si>
  <si>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</si>
  <si>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</si>
  <si>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</si>
  <si>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</si>
  <si>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</si>
  <si>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</si>
  <si>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</si>
  <si>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</si>
  <si>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</si>
  <si>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</si>
  <si>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</si>
  <si>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</si>
  <si>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</si>
  <si>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</si>
  <si>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</si>
  <si>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</si>
  <si>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</si>
  <si>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</si>
  <si>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</si>
  <si>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</si>
  <si>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</si>
  <si>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</si>
  <si>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</si>
  <si>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</si>
  <si>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</si>
  <si>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</si>
  <si>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</si>
  <si>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</si>
  <si>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</si>
  <si>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</si>
  <si>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</si>
  <si>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</si>
  <si>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</si>
  <si>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</si>
  <si>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</si>
  <si>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</si>
  <si>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</si>
  <si>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</si>
  <si>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</si>
  <si>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</si>
  <si>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</si>
  <si>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</si>
  <si>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</si>
  <si>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</si>
  <si>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</si>
  <si>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</si>
  <si>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Weiserfläche Farneren Schüpfheim</t>
  </si>
  <si>
    <t>Christian von Gunten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</si>
</sst>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P18" sqref="P18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40908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0.77500000000000002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21</v>
      </c>
      <c r="D9" s="7">
        <v>22</v>
      </c>
      <c r="E9" s="7"/>
      <c r="F9" s="7"/>
      <c r="G9" s="7"/>
      <c r="H9" s="7"/>
      <c r="I9" s="7">
        <v>25</v>
      </c>
      <c r="J9" s="7"/>
      <c r="K9" s="7"/>
      <c r="L9" s="7"/>
      <c r="M9" s="7"/>
      <c r="N9" s="7"/>
      <c r="O9" s="7"/>
      <c r="P9" s="7"/>
      <c r="Q9" s="7"/>
      <c r="R9" s="7"/>
      <c r="S9" s="7">
        <v>25</v>
      </c>
    </row>
    <row r="10" spans="1:19" x14ac:dyDescent="0.25">
      <c r="A10" s="8">
        <v>18</v>
      </c>
      <c r="B10" s="8">
        <v>0.2</v>
      </c>
      <c r="C10" s="8">
        <v>21</v>
      </c>
      <c r="D10" s="8">
        <v>13</v>
      </c>
      <c r="E10" s="8"/>
      <c r="F10" s="8"/>
      <c r="G10" s="8"/>
      <c r="H10" s="8"/>
      <c r="I10" s="8">
        <v>12</v>
      </c>
      <c r="J10" s="8"/>
      <c r="K10" s="8"/>
      <c r="L10" s="8"/>
      <c r="M10" s="8"/>
      <c r="N10" s="8"/>
      <c r="O10" s="8"/>
      <c r="P10" s="8"/>
      <c r="Q10" s="8"/>
      <c r="R10" s="8"/>
      <c r="S10" s="8">
        <v>14</v>
      </c>
    </row>
    <row r="11" spans="1:19" x14ac:dyDescent="0.25">
      <c r="A11" s="8">
        <v>22</v>
      </c>
      <c r="B11" s="8">
        <v>0.3</v>
      </c>
      <c r="C11" s="8">
        <v>18</v>
      </c>
      <c r="D11" s="8">
        <v>12</v>
      </c>
      <c r="E11" s="8"/>
      <c r="F11" s="8"/>
      <c r="G11" s="8"/>
      <c r="H11" s="8"/>
      <c r="I11" s="8">
        <v>13</v>
      </c>
      <c r="J11" s="8"/>
      <c r="K11" s="8"/>
      <c r="L11" s="8"/>
      <c r="M11" s="8"/>
      <c r="N11" s="8"/>
      <c r="O11" s="8"/>
      <c r="P11" s="8"/>
      <c r="Q11" s="8"/>
      <c r="R11" s="8"/>
      <c r="S11" s="8">
        <v>3</v>
      </c>
    </row>
    <row r="12" spans="1:19" x14ac:dyDescent="0.25">
      <c r="A12" s="8">
        <v>26</v>
      </c>
      <c r="B12" s="8">
        <v>0.5</v>
      </c>
      <c r="C12" s="8">
        <v>9</v>
      </c>
      <c r="D12" s="8">
        <v>10</v>
      </c>
      <c r="E12" s="8"/>
      <c r="F12" s="8"/>
      <c r="G12" s="8"/>
      <c r="H12" s="8"/>
      <c r="I12" s="8">
        <v>13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30</v>
      </c>
      <c r="B13" s="8">
        <v>0.7</v>
      </c>
      <c r="C13" s="8">
        <v>8</v>
      </c>
      <c r="D13" s="8">
        <v>6</v>
      </c>
      <c r="E13" s="8"/>
      <c r="F13" s="8"/>
      <c r="G13" s="8"/>
      <c r="H13" s="8"/>
      <c r="I13" s="8">
        <v>20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0.9</v>
      </c>
      <c r="C14" s="8">
        <v>6</v>
      </c>
      <c r="D14" s="8">
        <v>4</v>
      </c>
      <c r="E14" s="8"/>
      <c r="F14" s="8"/>
      <c r="G14" s="8"/>
      <c r="H14" s="8"/>
      <c r="I14" s="8">
        <v>22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1.2</v>
      </c>
      <c r="C15" s="8">
        <v>7</v>
      </c>
      <c r="D15" s="8">
        <v>3</v>
      </c>
      <c r="E15" s="8"/>
      <c r="F15" s="8"/>
      <c r="G15" s="8"/>
      <c r="H15" s="8"/>
      <c r="I15" s="8">
        <v>6</v>
      </c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42</v>
      </c>
      <c r="B16" s="8">
        <v>1.5</v>
      </c>
      <c r="C16" s="8">
        <v>7</v>
      </c>
      <c r="D16" s="8">
        <v>2</v>
      </c>
      <c r="E16" s="8"/>
      <c r="F16" s="8"/>
      <c r="G16" s="8"/>
      <c r="H16" s="8"/>
      <c r="I16" s="8">
        <v>15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1.9</v>
      </c>
      <c r="C17" s="8">
        <v>4</v>
      </c>
      <c r="D17" s="8">
        <v>3</v>
      </c>
      <c r="E17" s="8"/>
      <c r="F17" s="8"/>
      <c r="G17" s="8"/>
      <c r="H17" s="8"/>
      <c r="I17" s="8">
        <v>13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2.2999999999999998</v>
      </c>
      <c r="C18" s="8">
        <v>2</v>
      </c>
      <c r="D18" s="8">
        <v>2</v>
      </c>
      <c r="E18" s="8"/>
      <c r="F18" s="8"/>
      <c r="G18" s="8"/>
      <c r="H18" s="8"/>
      <c r="I18" s="8">
        <v>15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2.75</v>
      </c>
      <c r="C19" s="8">
        <v>6</v>
      </c>
      <c r="D19" s="8">
        <v>1</v>
      </c>
      <c r="E19" s="8"/>
      <c r="F19" s="8"/>
      <c r="G19" s="8"/>
      <c r="H19" s="8"/>
      <c r="I19" s="8">
        <v>9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3.25</v>
      </c>
      <c r="C20" s="8">
        <v>5</v>
      </c>
      <c r="D20" s="8">
        <v>2</v>
      </c>
      <c r="E20" s="8"/>
      <c r="F20" s="8"/>
      <c r="G20" s="8"/>
      <c r="H20" s="8"/>
      <c r="I20" s="8">
        <v>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3.75</v>
      </c>
      <c r="C21" s="8">
        <v>3</v>
      </c>
      <c r="D21" s="8"/>
      <c r="E21" s="8"/>
      <c r="F21" s="8"/>
      <c r="G21" s="8"/>
      <c r="H21" s="8"/>
      <c r="I21" s="8">
        <v>4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4.25</v>
      </c>
      <c r="C22" s="8">
        <v>6</v>
      </c>
      <c r="D22" s="8"/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4.75</v>
      </c>
      <c r="C23" s="8"/>
      <c r="D23" s="8"/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5.25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6.4</v>
      </c>
      <c r="C26" s="8">
        <v>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7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127</v>
      </c>
      <c r="D54" s="12">
        <f t="shared" ref="D54:S54" si="0">SUM(D9:D51)</f>
        <v>80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175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44</v>
      </c>
      <c r="T54" s="13">
        <f>SUM(C54:S54)</f>
        <v>426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163.9</v>
      </c>
      <c r="D55" s="20">
        <f t="shared" ref="D55:S55" si="3">ROUND(D54/$B$6, 1)</f>
        <v>103.2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225.8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56.8</v>
      </c>
      <c r="T55" s="21">
        <f>ROUND(SUM(C55:S55),0)</f>
        <v>550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13.67</v>
      </c>
      <c r="D56" s="22">
        <f>ROUND('Berechnungen Grundflaeche'!D53, 2)</f>
        <v>4.71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18.809999999999999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1.02</v>
      </c>
      <c r="T56" s="23">
        <f>ROUND('Berechnungen Grundflaeche'!T53,1)</f>
        <v>38.200000000000003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17.64</v>
      </c>
      <c r="D57" s="22">
        <f>ROUND('Berechnungen Grundflaeche'!D54, 2)</f>
        <v>6.08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24.27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1.32</v>
      </c>
      <c r="T57" s="23">
        <f>ROUND('Berechnungen Grundflaeche'!T54, 1)</f>
        <v>49.3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36</v>
      </c>
      <c r="D58" s="24">
        <f>ROUND(100 * 'Berechnungen Grundflaeche'!D55,0)</f>
        <v>12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49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3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152.9</v>
      </c>
      <c r="D59" s="26">
        <f>ROUND('Berechnungen Vorrat'!D53, 1)</f>
        <v>47.4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207.3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7.9</v>
      </c>
      <c r="T59" s="27">
        <f>ROUND('Berechnungen Vorrat'!T53, 0)</f>
        <v>415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197.2</v>
      </c>
      <c r="D60" s="26">
        <f>ROUND('Berechnungen Vorrat'!D54, 1)</f>
        <v>61.1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267.39999999999998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10.199999999999999</v>
      </c>
      <c r="T60" s="27">
        <f>ROUND('Berechnungen Vorrat'!T54, 0)</f>
        <v>536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37</v>
      </c>
      <c r="D61" s="24">
        <f>ROUND(100 * 'Berechnungen Vorrat'!D55, 0)</f>
        <v>11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50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27.096774193548388</v>
      </c>
      <c r="D9" s="7">
        <f>Kluppierungsprotokoll!D9/$B$6</f>
        <v>28.387096774193548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32.258064516129032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32.258064516129032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27.096774193548388</v>
      </c>
      <c r="D10" s="8">
        <f>Kluppierungsprotokoll!D10/$B$6</f>
        <v>16.774193548387096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15.483870967741934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18.064516129032256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23.225806451612904</v>
      </c>
      <c r="D11" s="8">
        <f>Kluppierungsprotokoll!D11/$B$6</f>
        <v>15.483870967741934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16.774193548387096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3.8709677419354835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11.612903225806452</v>
      </c>
      <c r="D12" s="8">
        <f>Kluppierungsprotokoll!D12/$B$6</f>
        <v>12.903225806451612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16.774193548387096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1.2903225806451613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10.32258064516129</v>
      </c>
      <c r="D13" s="8">
        <f>Kluppierungsprotokoll!D13/$B$6</f>
        <v>7.7419354838709671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25.806451612903224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7.7419354838709671</v>
      </c>
      <c r="D14" s="8">
        <f>Kluppierungsprotokoll!D14/$B$6</f>
        <v>5.161290322580645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28.387096774193548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9.0322580645161281</v>
      </c>
      <c r="D15" s="8">
        <f>Kluppierungsprotokoll!D15/$B$6</f>
        <v>3.8709677419354835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7.7419354838709671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1.2903225806451613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9.0322580645161281</v>
      </c>
      <c r="D16" s="8">
        <f>Kluppierungsprotokoll!D16/$B$6</f>
        <v>2.5806451612903225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19.35483870967742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5.161290322580645</v>
      </c>
      <c r="D17" s="8">
        <f>Kluppierungsprotokoll!D17/$B$6</f>
        <v>3.8709677419354835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16.774193548387096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2.5806451612903225</v>
      </c>
      <c r="D18" s="8">
        <f>Kluppierungsprotokoll!D18/$B$6</f>
        <v>2.5806451612903225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19.35483870967742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7.7419354838709671</v>
      </c>
      <c r="D19" s="8">
        <f>Kluppierungsprotokoll!D19/$B$6</f>
        <v>1.2903225806451613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11.612903225806452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6.4516129032258061</v>
      </c>
      <c r="D20" s="8">
        <f>Kluppierungsprotokoll!D20/$B$6</f>
        <v>2.5806451612903225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6.4516129032258061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3.8709677419354835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5.161290322580645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7.7419354838709671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2.5806451612903225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1.2903225806451613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1.2903225806451613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2.5806451612903225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1.2903225806451613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0.32326988405438978</v>
      </c>
      <c r="D9" s="7">
        <f>Kluppierungsprotokoll!D9*($A9/200)^2*PI()</f>
        <v>0.33866368805697977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0.3848451000647497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0.3848451000647497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0.53438491037562386</v>
      </c>
      <c r="D10" s="8">
        <f>Kluppierungsprotokoll!D10*($A10/200)^2*PI()</f>
        <v>0.33080970642300517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0.30536280592892789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0.35625660691708255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0.68423887995185695</v>
      </c>
      <c r="D11" s="8">
        <f>Kluppierungsprotokoll!D11*($A11/200)^2*PI()</f>
        <v>0.45615925330123797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0.49417252440967446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0.11403981332530949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0.4778362426110076</v>
      </c>
      <c r="D12" s="8">
        <f>Kluppierungsprotokoll!D12*($A12/200)^2*PI()</f>
        <v>0.5309291584566751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0.69020790599367765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5.3092915845667513E-2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0.56548667764616278</v>
      </c>
      <c r="D13" s="8">
        <f>Kluppierungsprotokoll!D13*($A13/200)^2*PI()</f>
        <v>0.42411500823462212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1.4137166941154067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0.54475216613247024</v>
      </c>
      <c r="D14" s="8">
        <f>Kluppierungsprotokoll!D14*($A14/200)^2*PI()</f>
        <v>0.36316811075498018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1.9974246091523908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0.7938804635621407</v>
      </c>
      <c r="D15" s="8">
        <f>Kluppierungsprotokoll!D15*($A15/200)^2*PI()</f>
        <v>0.34023448438377463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0.68046896876754925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0.11341149479459153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0.96980965216316906</v>
      </c>
      <c r="D16" s="8">
        <f>Kluppierungsprotokoll!D16*($A16/200)^2*PI()</f>
        <v>0.27708847204661974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2.0781635403496477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0.66476100549960027</v>
      </c>
      <c r="D17" s="8">
        <f>Kluppierungsprotokoll!D17*($A17/200)^2*PI()</f>
        <v>0.4985707541247002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2.1604732678737006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0.39269908169872414</v>
      </c>
      <c r="D18" s="8">
        <f>Kluppierungsprotokoll!D18*($A18/200)^2*PI()</f>
        <v>0.39269908169872414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2.9452431127404308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1.3741326266801754</v>
      </c>
      <c r="D19" s="8">
        <f>Kluppierungsprotokoll!D19*($A19/200)^2*PI()</f>
        <v>0.22902210444669593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2.0611989400202635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1.321039710834508</v>
      </c>
      <c r="D20" s="8">
        <f>Kluppierungsprotokoll!D20*($A20/200)^2*PI()</f>
        <v>0.52841588433380315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1.321039710834508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0.90572116202993735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1.2076282160399165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2.052716639855571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0.68423887995185706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0.38484510006474959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0.43008403427644265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1.0562034501368882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0.58088048164875272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13.671897069157422</v>
      </c>
      <c r="D53">
        <f t="shared" ref="D53:S53" si="0">SUM(D9:D51)</f>
        <v>4.7098757062618182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18.80902937630745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1.0216459309474009</v>
      </c>
      <c r="T53">
        <f>SUM(C53:S53)</f>
        <v>38.212448082674086</v>
      </c>
    </row>
    <row r="54" spans="1:20" x14ac:dyDescent="0.25">
      <c r="A54" t="s">
        <v>24</v>
      </c>
      <c r="B54" t="s">
        <v>26</v>
      </c>
      <c r="C54">
        <f>C53/$B$6</f>
        <v>17.641157508590222</v>
      </c>
      <c r="D54">
        <f t="shared" ref="D54:S54" si="1">D53/$B$6</f>
        <v>6.0772589758217004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24.269715324267676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1.3182528141256784</v>
      </c>
      <c r="T54">
        <f>SUM(C54:S54)</f>
        <v>49.306384622805275</v>
      </c>
    </row>
    <row r="55" spans="1:20" x14ac:dyDescent="0.25">
      <c r="A55" t="s">
        <v>24</v>
      </c>
      <c r="B55" t="s">
        <v>31</v>
      </c>
      <c r="C55">
        <f>C54/$T54</f>
        <v>0.35778647417662829</v>
      </c>
      <c r="D55">
        <f t="shared" ref="D55:S55" si="2">D54/$T54</f>
        <v>0.12325501093444267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0.4922225693473864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2.6735945541542662E-2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0.77500000000000002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2.1</v>
      </c>
      <c r="D9" s="7">
        <f>Kluppierungsprotokoll!D9*$B9</f>
        <v>2.2000000000000002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2.5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2.5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4.2</v>
      </c>
      <c r="D10" s="8">
        <f>Kluppierungsprotokoll!D10*$B10</f>
        <v>2.6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2.4000000000000004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2.8000000000000003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5.3999999999999995</v>
      </c>
      <c r="D11" s="8">
        <f>Kluppierungsprotokoll!D11*$B11</f>
        <v>3.5999999999999996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3.9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0.89999999999999991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4.5</v>
      </c>
      <c r="D12" s="8">
        <f>Kluppierungsprotokoll!D12*$B12</f>
        <v>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6.5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5.6</v>
      </c>
      <c r="D13" s="8">
        <f>Kluppierungsprotokoll!D13*$B13</f>
        <v>4.1999999999999993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14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5.4</v>
      </c>
      <c r="D14" s="8">
        <f>Kluppierungsprotokoll!D14*$B14</f>
        <v>3.6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19.8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8.4</v>
      </c>
      <c r="D15" s="8">
        <f>Kluppierungsprotokoll!D15*$B15</f>
        <v>3.5999999999999996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7.1999999999999993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1.2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10.5</v>
      </c>
      <c r="D16" s="8">
        <f>Kluppierungsprotokoll!D16*$B16</f>
        <v>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22.5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7.6</v>
      </c>
      <c r="D17" s="8">
        <f>Kluppierungsprotokoll!D17*$B17</f>
        <v>5.6999999999999993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24.7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4.5999999999999996</v>
      </c>
      <c r="D18" s="8">
        <f>Kluppierungsprotokoll!D18*$B18</f>
        <v>4.5999999999999996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34.5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16.5</v>
      </c>
      <c r="D19" s="8">
        <f>Kluppierungsprotokoll!D19*$B19</f>
        <v>2.75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24.75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16.25</v>
      </c>
      <c r="D20" s="8">
        <f>Kluppierungsprotokoll!D20*$B20</f>
        <v>6.5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16.25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11.25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15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25.5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8.5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4.75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5.25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12.8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7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152.85000000000002</v>
      </c>
      <c r="D53">
        <f t="shared" ref="D53:S53" si="0">SUM(D9:D51)</f>
        <v>47.35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207.25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7.9000000000000012</v>
      </c>
      <c r="T53">
        <f>SUM(C53:S53)</f>
        <v>415.35</v>
      </c>
    </row>
    <row r="54" spans="1:20" x14ac:dyDescent="0.25">
      <c r="A54" t="s">
        <v>25</v>
      </c>
      <c r="B54" t="s">
        <v>26</v>
      </c>
      <c r="C54">
        <f>C53/$B$6</f>
        <v>197.22580645161293</v>
      </c>
      <c r="D54">
        <f t="shared" ref="D54:S54" si="1">D53/$B$6</f>
        <v>61.096774193548384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267.41935483870969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10.193548387096776</v>
      </c>
      <c r="T54">
        <f>SUM(C54:S54)</f>
        <v>535.9354838709678</v>
      </c>
    </row>
    <row r="55" spans="1:20" x14ac:dyDescent="0.25">
      <c r="A55" t="s">
        <v>25</v>
      </c>
      <c r="B55" t="s">
        <v>31</v>
      </c>
      <c r="C55">
        <f>C54/$T54</f>
        <v>0.36800288912964968</v>
      </c>
      <c r="D55">
        <f t="shared" ref="D55:S55" si="2">D54/$T54</f>
        <v>0.11400024076080412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0.49897676658240037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1.9020103527145782E-2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2024-04-23T10:52:32Z</dcterms:modified>
</cp:coreProperties>
</file>