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PLACETTE_VD\Suivi-2024\VD-39\Report_de_données_03.06.2025\"/>
    </mc:Choice>
  </mc:AlternateContent>
  <xr:revisionPtr revIDLastSave="0" documentId="13_ncr:1_{BB90E245-E80B-4011-921B-6BC4038807D1}" xr6:coauthVersionLast="36" xr6:coauthVersionMax="47" xr10:uidLastSave="{00000000-0000-0000-0000-000000000000}"/>
  <bookViews>
    <workbookView xWindow="0" yWindow="0" windowWidth="25395" windowHeight="14055" xr2:uid="{F5AF8166-C36D-8F43-A718-C991CCD96BC1}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O30" i="5" l="1"/>
  <c r="P30" i="5"/>
  <c r="C30" i="5"/>
  <c r="Q30" i="5"/>
  <c r="D30" i="5"/>
  <c r="R30" i="5"/>
  <c r="E30" i="5"/>
  <c r="S30" i="5"/>
  <c r="F30" i="5"/>
  <c r="G30" i="5"/>
  <c r="H30" i="5"/>
  <c r="I30" i="5"/>
  <c r="J30" i="5"/>
  <c r="K30" i="5"/>
  <c r="L30" i="5"/>
  <c r="M30" i="5"/>
  <c r="N30" i="5"/>
  <c r="P31" i="6"/>
  <c r="C31" i="6"/>
  <c r="Q31" i="6"/>
  <c r="D31" i="6"/>
  <c r="R31" i="6"/>
  <c r="E31" i="6"/>
  <c r="F31" i="6"/>
  <c r="G31" i="6"/>
  <c r="H31" i="6"/>
  <c r="I31" i="6"/>
  <c r="J31" i="6"/>
  <c r="K31" i="6"/>
  <c r="M31" i="6"/>
  <c r="N31" i="6"/>
  <c r="O31" i="6"/>
  <c r="L31" i="6"/>
  <c r="S31" i="6"/>
  <c r="G34" i="6"/>
  <c r="H34" i="6"/>
  <c r="I34" i="6"/>
  <c r="J34" i="6"/>
  <c r="K34" i="6"/>
  <c r="L34" i="6"/>
  <c r="M34" i="6"/>
  <c r="N34" i="6"/>
  <c r="O34" i="6"/>
  <c r="P34" i="6"/>
  <c r="Q34" i="6"/>
  <c r="D34" i="6"/>
  <c r="R34" i="6"/>
  <c r="E34" i="6"/>
  <c r="S34" i="6"/>
  <c r="F34" i="6"/>
  <c r="C34" i="6"/>
  <c r="L31" i="5"/>
  <c r="M31" i="5"/>
  <c r="N31" i="5"/>
  <c r="O31" i="5"/>
  <c r="P31" i="5"/>
  <c r="C31" i="5"/>
  <c r="Q31" i="5"/>
  <c r="D31" i="5"/>
  <c r="R31" i="5"/>
  <c r="E31" i="5"/>
  <c r="S31" i="5"/>
  <c r="F31" i="5"/>
  <c r="G31" i="5"/>
  <c r="I31" i="5"/>
  <c r="H31" i="5"/>
  <c r="J31" i="5"/>
  <c r="K31" i="5"/>
  <c r="C34" i="5"/>
  <c r="Q34" i="5"/>
  <c r="D34" i="5"/>
  <c r="R34" i="5"/>
  <c r="E34" i="5"/>
  <c r="S34" i="5"/>
  <c r="F34" i="5"/>
  <c r="G34" i="5"/>
  <c r="H34" i="5"/>
  <c r="I34" i="5"/>
  <c r="J34" i="5"/>
  <c r="K34" i="5"/>
  <c r="L34" i="5"/>
  <c r="M34" i="5"/>
  <c r="N34" i="5"/>
  <c r="P34" i="5"/>
  <c r="O34" i="5"/>
  <c r="M32" i="6"/>
  <c r="N32" i="6"/>
  <c r="O32" i="6"/>
  <c r="P32" i="6"/>
  <c r="C32" i="6"/>
  <c r="D32" i="6"/>
  <c r="R32" i="6"/>
  <c r="E32" i="6"/>
  <c r="S32" i="6"/>
  <c r="F32" i="6"/>
  <c r="G32" i="6"/>
  <c r="H32" i="6"/>
  <c r="I32" i="6"/>
  <c r="J32" i="6"/>
  <c r="K32" i="6"/>
  <c r="L32" i="6"/>
  <c r="Q32" i="6"/>
  <c r="I32" i="5"/>
  <c r="J32" i="5"/>
  <c r="K32" i="5"/>
  <c r="L32" i="5"/>
  <c r="M32" i="5"/>
  <c r="N32" i="5"/>
  <c r="O32" i="5"/>
  <c r="P32" i="5"/>
  <c r="C32" i="5"/>
  <c r="Q32" i="5"/>
  <c r="D32" i="5"/>
  <c r="R32" i="5"/>
  <c r="E32" i="5"/>
  <c r="S32" i="5"/>
  <c r="F32" i="5"/>
  <c r="H32" i="5"/>
  <c r="G32" i="5"/>
  <c r="E30" i="6"/>
  <c r="S30" i="6"/>
  <c r="F30" i="6"/>
  <c r="G30" i="6"/>
  <c r="H30" i="6"/>
  <c r="I30" i="6"/>
  <c r="J30" i="6"/>
  <c r="K30" i="6"/>
  <c r="L30" i="6"/>
  <c r="M30" i="6"/>
  <c r="N30" i="6"/>
  <c r="O30" i="6"/>
  <c r="C30" i="6"/>
  <c r="Q30" i="6"/>
  <c r="D30" i="6"/>
  <c r="P30" i="6"/>
  <c r="R30" i="6"/>
  <c r="F33" i="5"/>
  <c r="G33" i="5"/>
  <c r="H33" i="5"/>
  <c r="I33" i="5"/>
  <c r="J33" i="5"/>
  <c r="K33" i="5"/>
  <c r="L33" i="5"/>
  <c r="M33" i="5"/>
  <c r="N33" i="5"/>
  <c r="O33" i="5"/>
  <c r="C33" i="5"/>
  <c r="Q33" i="5"/>
  <c r="R33" i="5"/>
  <c r="P33" i="5"/>
  <c r="D33" i="5"/>
  <c r="S33" i="5"/>
  <c r="E33" i="5"/>
  <c r="J33" i="6"/>
  <c r="K33" i="6"/>
  <c r="L33" i="6"/>
  <c r="M33" i="6"/>
  <c r="N33" i="6"/>
  <c r="O33" i="6"/>
  <c r="C33" i="6"/>
  <c r="Q33" i="6"/>
  <c r="D33" i="6"/>
  <c r="R33" i="6"/>
  <c r="E33" i="6"/>
  <c r="S33" i="6"/>
  <c r="F33" i="6"/>
  <c r="G33" i="6"/>
  <c r="I33" i="6"/>
  <c r="P33" i="6"/>
  <c r="H33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<sst xmlns="http://schemas.openxmlformats.org/spreadsheetml/2006/main" count="155" uniqueCount="56">
  <si>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</si>
  <si>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</si>
  <si>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</si>
  <si>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</si>
  <si>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</si>
  <si>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</si>
  <si>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</si>
  <si>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</si>
  <si>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</si>
  <si>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</si>
  <si>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</si>
  <si>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</si>
  <si>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</si>
  <si>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</si>
  <si>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</si>
  <si>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</si>
  <si>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</si>
  <si>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</si>
  <si>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</si>
  <si>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</si>
  <si>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</si>
  <si>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</si>
  <si>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</si>
  <si>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</si>
  <si>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</si>
  <si>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</si>
  <si>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</si>
  <si>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</si>
  <si>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</si>
  <si>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</si>
  <si>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</si>
  <si>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</si>
  <si>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</si>
  <si>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</si>
  <si>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</si>
  <si>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</si>
  <si>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</si>
  <si>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</si>
  <si>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</si>
  <si>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</si>
  <si>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</si>
  <si>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</si>
  <si>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</si>
  <si>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</si>
  <si>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</si>
  <si>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</si>
  <si>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</si>
  <si>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</si>
  <si>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</si>
  <si>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</si>
  <si>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</si>
  <si>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</si>
  <si>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</si>
  <si>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</si>
  <si>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VD39- Côte de la Dent</t>
  </si>
  <si>
    <t>ILEX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</si>
</sst>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U61"/>
  <sheetViews>
    <sheetView tabSelected="1" workbookViewId="0">
      <selection activeCell="N32" sqref="N32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54</v>
      </c>
    </row>
    <row r="4" spans="1:19" x14ac:dyDescent="0.25">
      <c r="A4" s="13" t="s">
        <v>7</v>
      </c>
      <c r="B4" s="29">
        <v>40828</v>
      </c>
    </row>
    <row r="5" spans="1:19" x14ac:dyDescent="0.25">
      <c r="A5" s="13" t="s">
        <v>8</v>
      </c>
      <c r="B5" s="10" t="s">
        <v>55</v>
      </c>
    </row>
    <row r="6" spans="1:19" x14ac:dyDescent="0.25">
      <c r="A6" s="13" t="s">
        <v>9</v>
      </c>
      <c r="B6" s="6">
        <v>1.17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7">
        <v>0.08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0.12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18</v>
      </c>
      <c r="B11" s="8">
        <v>0.18</v>
      </c>
      <c r="C11" s="8">
        <v>13</v>
      </c>
      <c r="D11" s="8">
        <v>2</v>
      </c>
      <c r="E11" s="8"/>
      <c r="F11" s="8"/>
      <c r="G11" s="8"/>
      <c r="H11" s="8"/>
      <c r="I11" s="8">
        <v>18</v>
      </c>
      <c r="J11" s="8"/>
      <c r="K11" s="8"/>
      <c r="L11" s="8"/>
      <c r="M11" s="8"/>
      <c r="N11" s="8"/>
      <c r="O11" s="8"/>
      <c r="P11" s="8"/>
      <c r="Q11" s="8"/>
      <c r="R11" s="8"/>
      <c r="S11" s="8">
        <v>4</v>
      </c>
    </row>
    <row r="12" spans="1:19" x14ac:dyDescent="0.25">
      <c r="A12" s="8">
        <v>22</v>
      </c>
      <c r="B12" s="8">
        <v>0.28999999999999998</v>
      </c>
      <c r="C12" s="8">
        <v>13</v>
      </c>
      <c r="D12" s="8"/>
      <c r="E12" s="8"/>
      <c r="F12" s="8"/>
      <c r="G12" s="8"/>
      <c r="H12" s="8"/>
      <c r="I12" s="8">
        <v>15</v>
      </c>
      <c r="J12" s="8"/>
      <c r="K12" s="8">
        <v>2</v>
      </c>
      <c r="L12" s="8"/>
      <c r="M12" s="8"/>
      <c r="N12" s="8"/>
      <c r="O12" s="8"/>
      <c r="P12" s="8"/>
      <c r="Q12" s="8"/>
      <c r="R12" s="8"/>
      <c r="S12" s="8">
        <v>4</v>
      </c>
    </row>
    <row r="13" spans="1:19" x14ac:dyDescent="0.25">
      <c r="A13" s="8">
        <v>26</v>
      </c>
      <c r="B13" s="8">
        <v>0.46</v>
      </c>
      <c r="C13" s="8">
        <v>17</v>
      </c>
      <c r="D13" s="8">
        <v>3</v>
      </c>
      <c r="E13" s="8"/>
      <c r="F13" s="8"/>
      <c r="G13" s="8"/>
      <c r="H13" s="8"/>
      <c r="I13" s="8">
        <v>28</v>
      </c>
      <c r="J13" s="8"/>
      <c r="K13" s="8">
        <v>1</v>
      </c>
      <c r="L13" s="8"/>
      <c r="M13" s="8"/>
      <c r="N13" s="8"/>
      <c r="O13" s="8"/>
      <c r="P13" s="8"/>
      <c r="Q13" s="8"/>
      <c r="R13" s="8"/>
      <c r="S13" s="8">
        <v>2</v>
      </c>
    </row>
    <row r="14" spans="1:19" x14ac:dyDescent="0.25">
      <c r="A14" s="8">
        <v>30</v>
      </c>
      <c r="B14" s="8">
        <v>0.67</v>
      </c>
      <c r="C14" s="8">
        <v>17</v>
      </c>
      <c r="D14" s="8">
        <v>2</v>
      </c>
      <c r="E14" s="8"/>
      <c r="F14" s="8"/>
      <c r="G14" s="8"/>
      <c r="H14" s="8"/>
      <c r="I14" s="8">
        <v>42</v>
      </c>
      <c r="J14" s="8"/>
      <c r="K14" s="8">
        <v>1</v>
      </c>
      <c r="L14" s="8"/>
      <c r="M14" s="8"/>
      <c r="N14" s="8"/>
      <c r="O14" s="8"/>
      <c r="P14" s="8"/>
      <c r="Q14" s="8"/>
      <c r="R14" s="8"/>
      <c r="S14" s="8">
        <v>3</v>
      </c>
    </row>
    <row r="15" spans="1:19" x14ac:dyDescent="0.25">
      <c r="A15" s="8">
        <v>34</v>
      </c>
      <c r="B15" s="8">
        <v>0.92</v>
      </c>
      <c r="C15" s="8">
        <v>17</v>
      </c>
      <c r="D15" s="8">
        <v>1</v>
      </c>
      <c r="E15" s="8"/>
      <c r="F15" s="8"/>
      <c r="G15" s="8"/>
      <c r="H15" s="8"/>
      <c r="I15" s="8">
        <v>33</v>
      </c>
      <c r="J15" s="8"/>
      <c r="K15" s="8">
        <v>1</v>
      </c>
      <c r="L15" s="8"/>
      <c r="M15" s="8"/>
      <c r="N15" s="8"/>
      <c r="O15" s="8"/>
      <c r="P15" s="8"/>
      <c r="Q15" s="8"/>
      <c r="R15" s="8"/>
      <c r="S15" s="8">
        <v>1</v>
      </c>
    </row>
    <row r="16" spans="1:19" x14ac:dyDescent="0.25">
      <c r="A16" s="8">
        <v>38</v>
      </c>
      <c r="B16" s="8">
        <v>1.21</v>
      </c>
      <c r="C16" s="8">
        <v>14</v>
      </c>
      <c r="D16" s="8">
        <v>1</v>
      </c>
      <c r="E16" s="8"/>
      <c r="F16" s="8"/>
      <c r="G16" s="8"/>
      <c r="H16" s="8"/>
      <c r="I16" s="8">
        <v>29</v>
      </c>
      <c r="J16" s="8"/>
      <c r="K16" s="8">
        <v>2</v>
      </c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42</v>
      </c>
      <c r="B17" s="8">
        <v>1.56</v>
      </c>
      <c r="C17" s="8">
        <v>8</v>
      </c>
      <c r="D17" s="8">
        <v>4</v>
      </c>
      <c r="E17" s="8"/>
      <c r="F17" s="8"/>
      <c r="G17" s="8"/>
      <c r="H17" s="8"/>
      <c r="I17" s="8">
        <v>15</v>
      </c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8">
        <v>1.93</v>
      </c>
      <c r="C18" s="8">
        <v>4</v>
      </c>
      <c r="D18" s="8">
        <v>2</v>
      </c>
      <c r="E18" s="8"/>
      <c r="F18" s="8"/>
      <c r="G18" s="8"/>
      <c r="H18" s="8"/>
      <c r="I18" s="8">
        <v>8</v>
      </c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2.35</v>
      </c>
      <c r="C19" s="8">
        <v>3</v>
      </c>
      <c r="D19" s="8"/>
      <c r="E19" s="8"/>
      <c r="F19" s="8"/>
      <c r="G19" s="8"/>
      <c r="H19" s="8"/>
      <c r="I19" s="8">
        <v>4</v>
      </c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2.79</v>
      </c>
      <c r="C20" s="8">
        <v>3</v>
      </c>
      <c r="D20" s="8"/>
      <c r="E20" s="8"/>
      <c r="F20" s="8"/>
      <c r="G20" s="8"/>
      <c r="H20" s="8"/>
      <c r="I20" s="8">
        <v>1</v>
      </c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3.27</v>
      </c>
      <c r="C21" s="8"/>
      <c r="D21" s="8">
        <v>1</v>
      </c>
      <c r="E21" s="8"/>
      <c r="F21" s="8"/>
      <c r="G21" s="8"/>
      <c r="H21" s="8"/>
      <c r="I21" s="8">
        <v>1</v>
      </c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3.8</v>
      </c>
      <c r="C22" s="8">
        <v>1</v>
      </c>
      <c r="D22" s="8">
        <v>1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4.37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4.99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5.66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6.34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7.06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7.8049999999999997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8.58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9.3874999999999993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10.227499999999999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>
        <v>102</v>
      </c>
      <c r="B32" s="8">
        <v>11.1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>
        <v>106</v>
      </c>
      <c r="B33" s="8">
        <v>12.0075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>
        <v>110</v>
      </c>
      <c r="B34" s="8">
        <v>12.977499999999999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110</v>
      </c>
      <c r="D54" s="12">
        <f t="shared" ref="D54:S54" si="0">SUM(D9:D51)</f>
        <v>17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194</v>
      </c>
      <c r="J54" s="12">
        <f t="shared" si="0"/>
        <v>0</v>
      </c>
      <c r="K54" s="12">
        <f t="shared" si="0"/>
        <v>7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14</v>
      </c>
      <c r="T54" s="13">
        <f>SUM(C54:S54)</f>
        <v>342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94</v>
      </c>
      <c r="D55" s="20">
        <f t="shared" ref="D55:S55" si="3">ROUND(D54/$B$6, 1)</f>
        <v>14.5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165.8</v>
      </c>
      <c r="J55" s="20">
        <f t="shared" si="3"/>
        <v>0</v>
      </c>
      <c r="K55" s="20">
        <f t="shared" si="3"/>
        <v>6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12</v>
      </c>
      <c r="T55" s="21">
        <f>ROUND(SUM(C55:S55),0)</f>
        <v>292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9.41</v>
      </c>
      <c r="D56" s="22">
        <f>ROUND('Calcul surface terriere'!D53, 2)</f>
        <v>2.0099999999999998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16.46</v>
      </c>
      <c r="J56" s="22">
        <f>ROUND('Calcul surface terriere'!J53, 2)</f>
        <v>0</v>
      </c>
      <c r="K56" s="22">
        <f>ROUND('Calcul surface terriere'!K53, 2)</f>
        <v>0.52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0.66</v>
      </c>
      <c r="T56" s="23">
        <f>ROUND('Calcul surface terriere'!T53,1)</f>
        <v>29.1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8.0399999999999991</v>
      </c>
      <c r="D57" s="22">
        <f>ROUND('Calcul surface terriere'!D54, 2)</f>
        <v>1.72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14.06</v>
      </c>
      <c r="J57" s="22">
        <f>ROUND('Calcul surface terriere'!J54, 2)</f>
        <v>0</v>
      </c>
      <c r="K57" s="22">
        <f>ROUND('Calcul surface terriere'!K54, 2)</f>
        <v>0.44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0.56999999999999995</v>
      </c>
      <c r="T57" s="23">
        <f>ROUND('Calcul surface terriere'!T54, 1)</f>
        <v>24.8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32</v>
      </c>
      <c r="D58" s="24">
        <f>ROUND(100 * 'Calcul surface terriere'!D55,0)</f>
        <v>7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57</v>
      </c>
      <c r="J58" s="24">
        <f>ROUND(100 * 'Calcul surface terriere'!J55,0)</f>
        <v>0</v>
      </c>
      <c r="K58" s="24">
        <f>ROUND(100 * 'Calcul surface terriere'!K55,0)</f>
        <v>2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2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97.3</v>
      </c>
      <c r="D59" s="26">
        <f>ROUND('Calcul volume sur pied'!D53, 1)</f>
        <v>22.4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168.4</v>
      </c>
      <c r="J59" s="26">
        <f>ROUND('Calcul volume sur pied'!J53, 1)</f>
        <v>0</v>
      </c>
      <c r="K59" s="26">
        <f>ROUND('Calcul volume sur pied'!K53, 1)</f>
        <v>5.0999999999999996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5.7</v>
      </c>
      <c r="T59" s="27">
        <f>ROUND('Calcul volume sur pied'!T53, 0)</f>
        <v>299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83.2</v>
      </c>
      <c r="D60" s="26">
        <f>ROUND('Calcul volume sur pied'!D54, 1)</f>
        <v>19.100000000000001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143.9</v>
      </c>
      <c r="J60" s="26">
        <f>ROUND('Calcul volume sur pied'!J54, 1)</f>
        <v>0</v>
      </c>
      <c r="K60" s="26">
        <f>ROUND('Calcul volume sur pied'!K54, 1)</f>
        <v>4.3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4.9000000000000004</v>
      </c>
      <c r="T60" s="27">
        <f>ROUND('Calcul volume sur pied'!T54, 0)</f>
        <v>255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33</v>
      </c>
      <c r="D61" s="24">
        <f>ROUND(100 * 'Calcul volume sur pied'!D55, 0)</f>
        <v>7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56</v>
      </c>
      <c r="J61" s="24">
        <f>ROUND(100 * 'Calcul volume sur pied'!J55, 0)</f>
        <v>0</v>
      </c>
      <c r="K61" s="24">
        <f>ROUND(100 * 'Calcul volume sur pied'!K55, 0)</f>
        <v>2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2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1.17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0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0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11.111111111111112</v>
      </c>
      <c r="D11" s="8">
        <f>'Protocole Inventaire'!D11/$B$6</f>
        <v>1.7094017094017095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15.384615384615385</v>
      </c>
      <c r="J11" s="8">
        <f>'Protocole Inventaire'!J11/$B$6</f>
        <v>0</v>
      </c>
      <c r="K11" s="8">
        <f>'Protocole Inventaire'!K11/$B$6</f>
        <v>0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3.4188034188034191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11.111111111111112</v>
      </c>
      <c r="D12" s="8">
        <f>'Protocole Inventaire'!D12/$B$6</f>
        <v>0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12.820512820512821</v>
      </c>
      <c r="J12" s="8">
        <f>'Protocole Inventaire'!J12/$B$6</f>
        <v>0</v>
      </c>
      <c r="K12" s="8">
        <f>'Protocole Inventaire'!K12/$B$6</f>
        <v>1.7094017094017095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3.4188034188034191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14.529914529914532</v>
      </c>
      <c r="D13" s="8">
        <f>'Protocole Inventaire'!D13/$B$6</f>
        <v>2.5641025641025643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23.931623931623932</v>
      </c>
      <c r="J13" s="8">
        <f>'Protocole Inventaire'!J13/$B$6</f>
        <v>0</v>
      </c>
      <c r="K13" s="8">
        <f>'Protocole Inventaire'!K13/$B$6</f>
        <v>0.85470085470085477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1.7094017094017095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14.529914529914532</v>
      </c>
      <c r="D14" s="8">
        <f>'Protocole Inventaire'!D14/$B$6</f>
        <v>1.7094017094017095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35.897435897435898</v>
      </c>
      <c r="J14" s="8">
        <f>'Protocole Inventaire'!J14/$B$6</f>
        <v>0</v>
      </c>
      <c r="K14" s="8">
        <f>'Protocole Inventaire'!K14/$B$6</f>
        <v>0.85470085470085477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2.5641025641025643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14.529914529914532</v>
      </c>
      <c r="D15" s="8">
        <f>'Protocole Inventaire'!D15/$B$6</f>
        <v>0.85470085470085477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28.205128205128208</v>
      </c>
      <c r="J15" s="8">
        <f>'Protocole Inventaire'!J15/$B$6</f>
        <v>0</v>
      </c>
      <c r="K15" s="8">
        <f>'Protocole Inventaire'!K15/$B$6</f>
        <v>0.85470085470085477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0.85470085470085477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11.965811965811966</v>
      </c>
      <c r="D16" s="8">
        <f>'Protocole Inventaire'!D16/$B$6</f>
        <v>0.85470085470085477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24.786324786324787</v>
      </c>
      <c r="J16" s="8">
        <f>'Protocole Inventaire'!J16/$B$6</f>
        <v>0</v>
      </c>
      <c r="K16" s="8">
        <f>'Protocole Inventaire'!K16/$B$6</f>
        <v>1.7094017094017095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6.8376068376068382</v>
      </c>
      <c r="D17" s="8">
        <f>'Protocole Inventaire'!D17/$B$6</f>
        <v>3.4188034188034191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12.820512820512821</v>
      </c>
      <c r="J17" s="8">
        <f>'Protocole Inventaire'!J17/$B$6</f>
        <v>0</v>
      </c>
      <c r="K17" s="8">
        <f>'Protocole Inventaire'!K17/$B$6</f>
        <v>0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3.4188034188034191</v>
      </c>
      <c r="D18" s="8">
        <f>'Protocole Inventaire'!D18/$B$6</f>
        <v>1.7094017094017095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6.8376068376068382</v>
      </c>
      <c r="J18" s="8">
        <f>'Protocole Inventaire'!J18/$B$6</f>
        <v>0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2.5641025641025643</v>
      </c>
      <c r="D19" s="8">
        <f>'Protocole Inventaire'!D19/$B$6</f>
        <v>0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3.4188034188034191</v>
      </c>
      <c r="J19" s="8">
        <f>'Protocole Inventaire'!J19/$B$6</f>
        <v>0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2.5641025641025643</v>
      </c>
      <c r="D20" s="8">
        <f>'Protocole Inventaire'!D20/$B$6</f>
        <v>0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0.85470085470085477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0</v>
      </c>
      <c r="D21" s="8">
        <f>'Protocole Inventaire'!D21/$B$6</f>
        <v>0.85470085470085477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0.85470085470085477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0.85470085470085477</v>
      </c>
      <c r="D22" s="8">
        <f>'Protocole Inventaire'!D22/$B$6</f>
        <v>0.85470085470085477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0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0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1.17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0.33080970642300517</v>
      </c>
      <c r="D11" s="8">
        <f>'Protocole Inventaire'!D11*($A11/200)^2*PI()</f>
        <v>5.0893800988154644E-2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0.45804420889339181</v>
      </c>
      <c r="J11" s="8">
        <f>'Protocole Inventaire'!J11*($A11/200)^2*PI()</f>
        <v>0</v>
      </c>
      <c r="K11" s="8">
        <f>'Protocole Inventaire'!K11*($A11/200)^2*PI()</f>
        <v>0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0.10178760197630929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0.49417252440967446</v>
      </c>
      <c r="D12" s="8">
        <f>'Protocole Inventaire'!D12*($A12/200)^2*PI()</f>
        <v>0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0.5701990666265474</v>
      </c>
      <c r="J12" s="8">
        <f>'Protocole Inventaire'!J12*($A12/200)^2*PI()</f>
        <v>0</v>
      </c>
      <c r="K12" s="8">
        <f>'Protocole Inventaire'!K12*($A12/200)^2*PI()</f>
        <v>7.6026542216872994E-2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0.15205308443374599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0.90257956937634776</v>
      </c>
      <c r="D13" s="8">
        <f>'Protocole Inventaire'!D13*($A13/200)^2*PI()</f>
        <v>0.15927874753700255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1.4866016436786904</v>
      </c>
      <c r="J13" s="8">
        <f>'Protocole Inventaire'!J13*($A13/200)^2*PI()</f>
        <v>0</v>
      </c>
      <c r="K13" s="8">
        <f>'Protocole Inventaire'!K13*($A13/200)^2*PI()</f>
        <v>5.3092915845667513E-2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0.10618583169133503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1.201659189998096</v>
      </c>
      <c r="D14" s="8">
        <f>'Protocole Inventaire'!D14*($A14/200)^2*PI()</f>
        <v>0.1413716694115407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2.9688050576423541</v>
      </c>
      <c r="J14" s="8">
        <f>'Protocole Inventaire'!J14*($A14/200)^2*PI()</f>
        <v>0</v>
      </c>
      <c r="K14" s="8">
        <f>'Protocole Inventaire'!K14*($A14/200)^2*PI()</f>
        <v>7.0685834705770348E-2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0.21205750411731106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1.5434644707086655</v>
      </c>
      <c r="D15" s="8">
        <f>'Protocole Inventaire'!D15*($A15/200)^2*PI()</f>
        <v>9.0792027688745044E-2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2.9961369137285865</v>
      </c>
      <c r="J15" s="8">
        <f>'Protocole Inventaire'!J15*($A15/200)^2*PI()</f>
        <v>0</v>
      </c>
      <c r="K15" s="8">
        <f>'Protocole Inventaire'!K15*($A15/200)^2*PI()</f>
        <v>9.0792027688745044E-2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9.0792027688745044E-2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1.5877609271242814</v>
      </c>
      <c r="D16" s="8">
        <f>'Protocole Inventaire'!D16*($A16/200)^2*PI()</f>
        <v>0.11341149479459153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3.288933349043154</v>
      </c>
      <c r="J16" s="8">
        <f>'Protocole Inventaire'!J16*($A16/200)^2*PI()</f>
        <v>0</v>
      </c>
      <c r="K16" s="8">
        <f>'Protocole Inventaire'!K16*($A16/200)^2*PI()</f>
        <v>0.22682298958918307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1.108353888186479</v>
      </c>
      <c r="D17" s="8">
        <f>'Protocole Inventaire'!D17*($A17/200)^2*PI()</f>
        <v>0.55417694409323948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2.0781635403496477</v>
      </c>
      <c r="J17" s="8">
        <f>'Protocole Inventaire'!J17*($A17/200)^2*PI()</f>
        <v>0</v>
      </c>
      <c r="K17" s="8">
        <f>'Protocole Inventaire'!K17*($A17/200)^2*PI()</f>
        <v>0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0.66476100549960027</v>
      </c>
      <c r="D18" s="8">
        <f>'Protocole Inventaire'!D18*($A18/200)^2*PI()</f>
        <v>0.33238050274980013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1.3295220109992005</v>
      </c>
      <c r="J18" s="8">
        <f>'Protocole Inventaire'!J18*($A18/200)^2*PI()</f>
        <v>0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0.58904862254808621</v>
      </c>
      <c r="D19" s="8">
        <f>'Protocole Inventaire'!D19*($A19/200)^2*PI()</f>
        <v>0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0.78539816339744828</v>
      </c>
      <c r="J19" s="8">
        <f>'Protocole Inventaire'!J19*($A19/200)^2*PI()</f>
        <v>0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0.68706631334008772</v>
      </c>
      <c r="D20" s="8">
        <f>'Protocole Inventaire'!D20*($A20/200)^2*PI()</f>
        <v>0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0.22902210444669593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0</v>
      </c>
      <c r="D21" s="8">
        <f>'Protocole Inventaire'!D21*($A21/200)^2*PI()</f>
        <v>0.26420794216690158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0.26420794216690158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0.30190705400997914</v>
      </c>
      <c r="D22" s="8">
        <f>'Protocole Inventaire'!D22*($A22/200)^2*PI()</f>
        <v>0.30190705400997914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9.4115832716243037</v>
      </c>
      <c r="D53">
        <f t="shared" ref="D53:S53" si="0">SUM(D9:D51)</f>
        <v>2.0084201834399549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16.455034000972617</v>
      </c>
      <c r="J53">
        <f t="shared" si="0"/>
        <v>0</v>
      </c>
      <c r="K53">
        <f t="shared" si="0"/>
        <v>0.5174203100462389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0.66287604990744642</v>
      </c>
      <c r="T53">
        <f>SUM(C53:S53)</f>
        <v>29.055333815990558</v>
      </c>
    </row>
    <row r="54" spans="1:20" x14ac:dyDescent="0.25">
      <c r="A54" t="s">
        <v>49</v>
      </c>
      <c r="B54" t="s">
        <v>30</v>
      </c>
      <c r="C54">
        <f>C53/$B$6</f>
        <v>8.0440882663455593</v>
      </c>
      <c r="D54">
        <f t="shared" ref="D54:S54" si="1">D53/$B$6</f>
        <v>1.716598447384577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14.064131624762922</v>
      </c>
      <c r="J54">
        <f t="shared" si="1"/>
        <v>0</v>
      </c>
      <c r="K54">
        <f t="shared" si="1"/>
        <v>0.44223958123610163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0.56656072641662092</v>
      </c>
      <c r="T54">
        <f>SUM(C54:S54)</f>
        <v>24.833618646145784</v>
      </c>
    </row>
    <row r="55" spans="1:20" x14ac:dyDescent="0.25">
      <c r="A55" t="s">
        <v>49</v>
      </c>
      <c r="B55" t="s">
        <v>50</v>
      </c>
      <c r="C55">
        <f>C54/$T54</f>
        <v>0.32391929589343255</v>
      </c>
      <c r="D55">
        <f t="shared" ref="D55:S55" si="2">D54/$T54</f>
        <v>6.912397552061933E-2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0.56633436411997484</v>
      </c>
      <c r="J55">
        <f t="shared" si="2"/>
        <v>0</v>
      </c>
      <c r="K55">
        <f t="shared" si="2"/>
        <v>1.7808100685509153E-2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2.281426378046407E-2</v>
      </c>
      <c r="T55">
        <f>SUM(C55:S55)</f>
        <v>0.99999999999999989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1.17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0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2.34</v>
      </c>
      <c r="D11" s="8">
        <f>'Protocole Inventaire'!D11*$B11</f>
        <v>0.36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3.2399999999999998</v>
      </c>
      <c r="J11" s="8">
        <f>'Protocole Inventaire'!J11*$B11</f>
        <v>0</v>
      </c>
      <c r="K11" s="8">
        <f>'Protocole Inventaire'!K11*$B11</f>
        <v>0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0.72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3.7699999999999996</v>
      </c>
      <c r="D12" s="8">
        <f>'Protocole Inventaire'!D12*$B12</f>
        <v>0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4.3499999999999996</v>
      </c>
      <c r="J12" s="8">
        <f>'Protocole Inventaire'!J12*$B12</f>
        <v>0</v>
      </c>
      <c r="K12" s="8">
        <f>'Protocole Inventaire'!K12*$B12</f>
        <v>0.57999999999999996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1.1599999999999999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7.82</v>
      </c>
      <c r="D13" s="8">
        <f>'Protocole Inventaire'!D13*$B13</f>
        <v>1.3800000000000001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12.88</v>
      </c>
      <c r="J13" s="8">
        <f>'Protocole Inventaire'!J13*$B13</f>
        <v>0</v>
      </c>
      <c r="K13" s="8">
        <f>'Protocole Inventaire'!K13*$B13</f>
        <v>0.46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0.92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11.39</v>
      </c>
      <c r="D14" s="8">
        <f>'Protocole Inventaire'!D14*$B14</f>
        <v>1.34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28.14</v>
      </c>
      <c r="J14" s="8">
        <f>'Protocole Inventaire'!J14*$B14</f>
        <v>0</v>
      </c>
      <c r="K14" s="8">
        <f>'Protocole Inventaire'!K14*$B14</f>
        <v>0.67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2.0100000000000002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15.64</v>
      </c>
      <c r="D15" s="8">
        <f>'Protocole Inventaire'!D15*$B15</f>
        <v>0.92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30.360000000000003</v>
      </c>
      <c r="J15" s="8">
        <f>'Protocole Inventaire'!J15*$B15</f>
        <v>0</v>
      </c>
      <c r="K15" s="8">
        <f>'Protocole Inventaire'!K15*$B15</f>
        <v>0.92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0.92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16.939999999999998</v>
      </c>
      <c r="D16" s="8">
        <f>'Protocole Inventaire'!D16*$B16</f>
        <v>1.21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35.089999999999996</v>
      </c>
      <c r="J16" s="8">
        <f>'Protocole Inventaire'!J16*$B16</f>
        <v>0</v>
      </c>
      <c r="K16" s="8">
        <f>'Protocole Inventaire'!K16*$B16</f>
        <v>2.42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12.48</v>
      </c>
      <c r="D17" s="8">
        <f>'Protocole Inventaire'!D17*$B17</f>
        <v>6.24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23.400000000000002</v>
      </c>
      <c r="J17" s="8">
        <f>'Protocole Inventaire'!J17*$B17</f>
        <v>0</v>
      </c>
      <c r="K17" s="8">
        <f>'Protocole Inventaire'!K17*$B17</f>
        <v>0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7.72</v>
      </c>
      <c r="D18" s="8">
        <f>'Protocole Inventaire'!D18*$B18</f>
        <v>3.86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15.44</v>
      </c>
      <c r="J18" s="8">
        <f>'Protocole Inventaire'!J18*$B18</f>
        <v>0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7.0500000000000007</v>
      </c>
      <c r="D19" s="8">
        <f>'Protocole Inventaire'!D19*$B19</f>
        <v>0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9.4</v>
      </c>
      <c r="J19" s="8">
        <f>'Protocole Inventaire'!J19*$B19</f>
        <v>0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8.370000000000001</v>
      </c>
      <c r="D20" s="8">
        <f>'Protocole Inventaire'!D20*$B20</f>
        <v>0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2.79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0</v>
      </c>
      <c r="D21" s="8">
        <f>'Protocole Inventaire'!D21*$B21</f>
        <v>3.27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3.27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3.8</v>
      </c>
      <c r="D22" s="8">
        <f>'Protocole Inventaire'!D22*$B22</f>
        <v>3.8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0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0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97.32</v>
      </c>
      <c r="D53">
        <f t="shared" ref="D53:S53" si="0">SUM(D9:D51)</f>
        <v>22.38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168.36</v>
      </c>
      <c r="J53">
        <f t="shared" si="0"/>
        <v>0</v>
      </c>
      <c r="K53">
        <f t="shared" si="0"/>
        <v>5.05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5.73</v>
      </c>
      <c r="T53">
        <f>SUM(C53:S53)</f>
        <v>298.84000000000003</v>
      </c>
    </row>
    <row r="54" spans="1:20" x14ac:dyDescent="0.25">
      <c r="A54" t="s">
        <v>53</v>
      </c>
      <c r="B54" t="s">
        <v>30</v>
      </c>
      <c r="C54">
        <f>C53/$B$6</f>
        <v>83.179487179487182</v>
      </c>
      <c r="D54">
        <f t="shared" ref="D54:S54" si="1">D53/$B$6</f>
        <v>19.128205128205128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143.89743589743591</v>
      </c>
      <c r="J54">
        <f t="shared" si="1"/>
        <v>0</v>
      </c>
      <c r="K54">
        <f t="shared" si="1"/>
        <v>4.316239316239316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4.8974358974358978</v>
      </c>
      <c r="T54">
        <f>SUM(C54:S54)</f>
        <v>255.41880341880346</v>
      </c>
    </row>
    <row r="55" spans="1:20" x14ac:dyDescent="0.25">
      <c r="A55" t="s">
        <v>53</v>
      </c>
      <c r="B55" t="s">
        <v>50</v>
      </c>
      <c r="C55">
        <f>C54/$T54</f>
        <v>0.32565921563378392</v>
      </c>
      <c r="D55">
        <f t="shared" ref="D55:S55" si="2">D54/$T54</f>
        <v>7.4889573015660543E-2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0.56337839646633647</v>
      </c>
      <c r="J55">
        <f t="shared" si="2"/>
        <v>0</v>
      </c>
      <c r="K55">
        <f t="shared" si="2"/>
        <v>1.6898674876187923E-2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1.9174140008031051E-2</v>
      </c>
      <c r="T55">
        <f>SUM(C55:S55)</f>
        <v>0.99999999999999989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2025-06-03T12:04:26Z</dcterms:modified>
</cp:coreProperties>
</file>