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33\2011.10.19_Mise en place\"/>
    </mc:Choice>
  </mc:AlternateContent>
  <xr:revisionPtr revIDLastSave="0" documentId="13_ncr:1_{72B674BF-89A1-4CC4-A1BD-390F89CBB58A}" xr6:coauthVersionLast="36" xr6:coauthVersionMax="47" xr10:uidLastSave="{00000000-0000-0000-0000-000000000000}"/>
  <bookViews>
    <workbookView xWindow="0" yWindow="0" windowWidth="23175" windowHeight="1456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4" i="5" l="1"/>
  <c r="S34" i="5"/>
  <c r="K34" i="5"/>
  <c r="L34" i="5"/>
  <c r="N34" i="5"/>
  <c r="O34" i="5"/>
  <c r="Q34" i="5"/>
  <c r="F34" i="5"/>
  <c r="H34" i="5"/>
  <c r="M34" i="5"/>
  <c r="P34" i="5"/>
  <c r="G34" i="5"/>
  <c r="J34" i="5"/>
  <c r="D34" i="5"/>
  <c r="I34" i="5"/>
  <c r="R34" i="5"/>
  <c r="C34" i="5"/>
  <c r="C30" i="5"/>
  <c r="Q30" i="5"/>
  <c r="H30" i="5"/>
  <c r="I30" i="5"/>
  <c r="J30" i="5"/>
  <c r="K30" i="5"/>
  <c r="L30" i="5"/>
  <c r="M30" i="5"/>
  <c r="O30" i="5"/>
  <c r="D30" i="5"/>
  <c r="R30" i="5"/>
  <c r="E30" i="5"/>
  <c r="S30" i="5"/>
  <c r="F30" i="5"/>
  <c r="G30" i="5"/>
  <c r="N30" i="5"/>
  <c r="P30" i="5"/>
  <c r="H33" i="5"/>
  <c r="L33" i="5"/>
  <c r="M33" i="5"/>
  <c r="I33" i="5"/>
  <c r="G33" i="5"/>
  <c r="J33" i="5"/>
  <c r="C33" i="5"/>
  <c r="R33" i="5"/>
  <c r="K33" i="5"/>
  <c r="O33" i="5"/>
  <c r="D33" i="5"/>
  <c r="S33" i="5"/>
  <c r="F33" i="5"/>
  <c r="N33" i="5"/>
  <c r="P33" i="5"/>
  <c r="Q33" i="5"/>
  <c r="E33" i="5"/>
  <c r="F34" i="6"/>
  <c r="H34" i="6"/>
  <c r="J34" i="6"/>
  <c r="L34" i="6"/>
  <c r="K34" i="6"/>
  <c r="D34" i="6"/>
  <c r="R34" i="6"/>
  <c r="E34" i="6"/>
  <c r="S34" i="6"/>
  <c r="G34" i="6"/>
  <c r="I34" i="6"/>
  <c r="M34" i="6"/>
  <c r="N34" i="6"/>
  <c r="O34" i="6"/>
  <c r="P34" i="6"/>
  <c r="C34" i="6"/>
  <c r="Q34" i="6"/>
  <c r="L32" i="6"/>
  <c r="N32" i="6"/>
  <c r="P32" i="6"/>
  <c r="R32" i="6"/>
  <c r="S32" i="6"/>
  <c r="I32" i="6"/>
  <c r="C32" i="6"/>
  <c r="Q32" i="6"/>
  <c r="D32" i="6"/>
  <c r="E32" i="6"/>
  <c r="J32" i="6"/>
  <c r="K32" i="6"/>
  <c r="M32" i="6"/>
  <c r="O32" i="6"/>
  <c r="F32" i="6"/>
  <c r="G32" i="6"/>
  <c r="H32" i="6"/>
  <c r="N31" i="5"/>
  <c r="C31" i="5"/>
  <c r="D31" i="5"/>
  <c r="M31" i="5"/>
  <c r="O31" i="5"/>
  <c r="Q31" i="5"/>
  <c r="G31" i="5"/>
  <c r="H31" i="5"/>
  <c r="I31" i="5"/>
  <c r="L31" i="5"/>
  <c r="P31" i="5"/>
  <c r="R31" i="5"/>
  <c r="S31" i="5"/>
  <c r="K31" i="5"/>
  <c r="E31" i="5"/>
  <c r="F31" i="5"/>
  <c r="J31" i="5"/>
  <c r="O31" i="6"/>
  <c r="P31" i="6"/>
  <c r="H31" i="6"/>
  <c r="J31" i="6"/>
  <c r="C31" i="6"/>
  <c r="Q31" i="6"/>
  <c r="D31" i="6"/>
  <c r="R31" i="6"/>
  <c r="E31" i="6"/>
  <c r="S31" i="6"/>
  <c r="G31" i="6"/>
  <c r="F31" i="6"/>
  <c r="L31" i="6"/>
  <c r="M31" i="6"/>
  <c r="N31" i="6"/>
  <c r="I31" i="6"/>
  <c r="K31" i="6"/>
  <c r="I33" i="6"/>
  <c r="F33" i="6"/>
  <c r="K33" i="6"/>
  <c r="L33" i="6"/>
  <c r="Q33" i="6"/>
  <c r="S33" i="6"/>
  <c r="M33" i="6"/>
  <c r="R33" i="6"/>
  <c r="N33" i="6"/>
  <c r="O33" i="6"/>
  <c r="D33" i="6"/>
  <c r="G33" i="6"/>
  <c r="H33" i="6"/>
  <c r="J33" i="6"/>
  <c r="P33" i="6"/>
  <c r="C33" i="6"/>
  <c r="E33" i="6"/>
  <c r="K32" i="5"/>
  <c r="H32" i="5"/>
  <c r="L32" i="5"/>
  <c r="O32" i="5"/>
  <c r="P32" i="5"/>
  <c r="C32" i="5"/>
  <c r="G32" i="5"/>
  <c r="M32" i="5"/>
  <c r="N32" i="5"/>
  <c r="Q32" i="5"/>
  <c r="D32" i="5"/>
  <c r="S32" i="5"/>
  <c r="I32" i="5"/>
  <c r="E32" i="5"/>
  <c r="F32" i="5"/>
  <c r="R32" i="5"/>
  <c r="J32" i="5"/>
  <c r="D30" i="6"/>
  <c r="R30" i="6"/>
  <c r="E30" i="6"/>
  <c r="F30" i="6"/>
  <c r="G30" i="6"/>
  <c r="H30" i="6"/>
  <c r="I30" i="6"/>
  <c r="J30" i="6"/>
  <c r="P30" i="6"/>
  <c r="C30" i="6"/>
  <c r="Q30" i="6"/>
  <c r="S30" i="6"/>
  <c r="K30" i="6"/>
  <c r="L30" i="6"/>
  <c r="M30" i="6"/>
  <c r="N30" i="6"/>
  <c r="O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<sst xmlns="http://schemas.openxmlformats.org/spreadsheetml/2006/main" count="155" uniqueCount="56">
  <si>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</si>
  <si>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</si>
  <si>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</si>
  <si>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</si>
  <si>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</si>
  <si>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</si>
  <si>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</si>
  <si>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</si>
  <si>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</si>
  <si>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</si>
  <si>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</si>
  <si>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</si>
  <si>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</si>
  <si>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</si>
  <si>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</si>
  <si>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</si>
  <si>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</si>
  <si>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</si>
  <si>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</si>
  <si>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</si>
  <si>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</si>
  <si>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</si>
  <si>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</si>
  <si>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</si>
  <si>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</si>
  <si>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</si>
  <si>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</si>
  <si>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</si>
  <si>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</si>
  <si>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</si>
  <si>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</si>
  <si>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</si>
  <si>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</si>
  <si>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</si>
  <si>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</si>
  <si>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</si>
  <si>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</si>
  <si>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</si>
  <si>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</si>
  <si>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</si>
  <si>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</si>
  <si>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</si>
  <si>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</si>
  <si>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</si>
  <si>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</si>
  <si>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</si>
  <si>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</si>
  <si>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</si>
  <si>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</si>
  <si>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</si>
  <si>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</si>
  <si>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</si>
  <si>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</si>
  <si>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</si>
  <si>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</si>
  <si>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VD33 - Pateroux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</si>
</sst>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E25" sqref="E2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40835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0.79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</v>
      </c>
      <c r="D11" s="8">
        <v>1</v>
      </c>
      <c r="E11" s="8"/>
      <c r="F11" s="8"/>
      <c r="G11" s="8"/>
      <c r="H11" s="8">
        <v>12</v>
      </c>
      <c r="I11" s="8">
        <v>44</v>
      </c>
      <c r="J11" s="8">
        <v>6</v>
      </c>
      <c r="K11" s="8">
        <v>10</v>
      </c>
      <c r="L11" s="8"/>
      <c r="M11" s="8"/>
      <c r="N11" s="8"/>
      <c r="O11" s="8"/>
      <c r="P11" s="8">
        <v>1</v>
      </c>
      <c r="Q11" s="8"/>
      <c r="R11" s="8"/>
      <c r="S11" s="8">
        <v>4</v>
      </c>
    </row>
    <row r="12" spans="1:19" x14ac:dyDescent="0.25">
      <c r="A12" s="8">
        <v>22</v>
      </c>
      <c r="B12" s="8">
        <v>0.28999999999999998</v>
      </c>
      <c r="C12" s="8">
        <v>2</v>
      </c>
      <c r="D12" s="8">
        <v>2</v>
      </c>
      <c r="E12" s="8"/>
      <c r="F12" s="8"/>
      <c r="G12" s="8"/>
      <c r="H12" s="8">
        <v>3</v>
      </c>
      <c r="I12" s="8">
        <v>43</v>
      </c>
      <c r="J12" s="8">
        <v>14</v>
      </c>
      <c r="K12" s="8">
        <v>8</v>
      </c>
      <c r="L12" s="8"/>
      <c r="M12" s="8"/>
      <c r="N12" s="8"/>
      <c r="O12" s="8"/>
      <c r="P12" s="8">
        <v>2</v>
      </c>
      <c r="Q12" s="8"/>
      <c r="R12" s="8"/>
      <c r="S12" s="8">
        <v>1</v>
      </c>
    </row>
    <row r="13" spans="1:19" x14ac:dyDescent="0.25">
      <c r="A13" s="8">
        <v>26</v>
      </c>
      <c r="B13" s="8">
        <v>0.46</v>
      </c>
      <c r="C13" s="8"/>
      <c r="D13" s="8"/>
      <c r="E13" s="8"/>
      <c r="F13" s="8"/>
      <c r="G13" s="8"/>
      <c r="H13" s="8">
        <v>1</v>
      </c>
      <c r="I13" s="8">
        <v>43</v>
      </c>
      <c r="J13" s="8">
        <v>12</v>
      </c>
      <c r="K13" s="8">
        <v>6</v>
      </c>
      <c r="L13" s="8"/>
      <c r="M13" s="8"/>
      <c r="N13" s="8"/>
      <c r="O13" s="8"/>
      <c r="P13" s="8">
        <v>2</v>
      </c>
      <c r="Q13" s="8"/>
      <c r="R13" s="8"/>
      <c r="S13" s="8">
        <v>1</v>
      </c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>
        <v>49</v>
      </c>
      <c r="J14" s="8">
        <v>6</v>
      </c>
      <c r="K14" s="8">
        <v>3</v>
      </c>
      <c r="L14" s="8"/>
      <c r="M14" s="8"/>
      <c r="N14" s="8"/>
      <c r="O14" s="8"/>
      <c r="P14" s="8">
        <v>1</v>
      </c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1</v>
      </c>
      <c r="D15" s="8"/>
      <c r="E15" s="8"/>
      <c r="F15" s="8"/>
      <c r="G15" s="8"/>
      <c r="H15" s="8"/>
      <c r="I15" s="8">
        <v>42</v>
      </c>
      <c r="J15" s="8">
        <v>2</v>
      </c>
      <c r="K15" s="8">
        <v>2</v>
      </c>
      <c r="L15" s="8"/>
      <c r="M15" s="8"/>
      <c r="N15" s="8"/>
      <c r="O15" s="8"/>
      <c r="P15" s="8">
        <v>1</v>
      </c>
      <c r="Q15" s="8"/>
      <c r="R15" s="8"/>
      <c r="S15" s="8"/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>
        <v>46</v>
      </c>
      <c r="J16" s="8">
        <v>2</v>
      </c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1</v>
      </c>
      <c r="D17" s="8"/>
      <c r="E17" s="8"/>
      <c r="F17" s="8"/>
      <c r="G17" s="8"/>
      <c r="H17" s="8"/>
      <c r="I17" s="8">
        <v>24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1</v>
      </c>
      <c r="D18" s="8"/>
      <c r="E18" s="8"/>
      <c r="F18" s="8"/>
      <c r="G18" s="8"/>
      <c r="H18" s="8"/>
      <c r="I18" s="8">
        <v>13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>
        <v>14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>
        <v>7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>
        <v>5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6</v>
      </c>
      <c r="D54" s="12">
        <f t="shared" ref="D54:S54" si="0">SUM(D9:D51)</f>
        <v>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16</v>
      </c>
      <c r="I54" s="12">
        <f t="shared" si="0"/>
        <v>332</v>
      </c>
      <c r="J54" s="12">
        <f t="shared" si="0"/>
        <v>42</v>
      </c>
      <c r="K54" s="12">
        <f t="shared" si="0"/>
        <v>31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7</v>
      </c>
      <c r="Q54" s="12">
        <f t="shared" si="2"/>
        <v>0</v>
      </c>
      <c r="R54" s="12">
        <f t="shared" si="0"/>
        <v>0</v>
      </c>
      <c r="S54" s="12">
        <f t="shared" si="0"/>
        <v>6</v>
      </c>
      <c r="T54" s="13">
        <f>SUM(C54:S54)</f>
        <v>443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7.6</v>
      </c>
      <c r="D55" s="20">
        <f t="shared" ref="D55:S55" si="3">ROUND(D54/$B$6, 1)</f>
        <v>3.8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20.3</v>
      </c>
      <c r="I55" s="20">
        <f t="shared" si="3"/>
        <v>420.3</v>
      </c>
      <c r="J55" s="20">
        <f t="shared" si="3"/>
        <v>53.2</v>
      </c>
      <c r="K55" s="20">
        <f t="shared" si="3"/>
        <v>39.200000000000003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8.9</v>
      </c>
      <c r="Q55" s="20">
        <f t="shared" si="5"/>
        <v>0</v>
      </c>
      <c r="R55" s="20">
        <f t="shared" si="3"/>
        <v>0</v>
      </c>
      <c r="S55" s="20">
        <f t="shared" si="3"/>
        <v>7.6</v>
      </c>
      <c r="T55" s="21">
        <f>ROUND(SUM(C55:S55),0)</f>
        <v>561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0.5</v>
      </c>
      <c r="D56" s="22">
        <f>ROUND('Calcul surface terriere'!D53, 2)</f>
        <v>0.1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0.47</v>
      </c>
      <c r="I56" s="22">
        <f>ROUND('Calcul surface terriere'!I53, 2)</f>
        <v>29.33</v>
      </c>
      <c r="J56" s="22">
        <f>ROUND('Calcul surface terriere'!J53, 2)</f>
        <v>2.15</v>
      </c>
      <c r="K56" s="22">
        <f>ROUND('Calcul surface terriere'!K53, 2)</f>
        <v>1.5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0.37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0.19</v>
      </c>
      <c r="T56" s="23">
        <f>ROUND('Calcul surface terriere'!T53,1)</f>
        <v>34.6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0.63</v>
      </c>
      <c r="D57" s="22">
        <f>ROUND('Calcul surface terriere'!D54, 2)</f>
        <v>0.13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0.6</v>
      </c>
      <c r="I57" s="22">
        <f>ROUND('Calcul surface terriere'!I54, 2)</f>
        <v>37.130000000000003</v>
      </c>
      <c r="J57" s="22">
        <f>ROUND('Calcul surface terriere'!J54, 2)</f>
        <v>2.73</v>
      </c>
      <c r="K57" s="22">
        <f>ROUND('Calcul surface terriere'!K54, 2)</f>
        <v>1.9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0.47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0.24</v>
      </c>
      <c r="T57" s="23">
        <f>ROUND('Calcul surface terriere'!T54, 1)</f>
        <v>43.8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1</v>
      </c>
      <c r="I58" s="24">
        <f>ROUND(100 * 'Calcul surface terriere'!I55,0)</f>
        <v>85</v>
      </c>
      <c r="J58" s="24">
        <f>ROUND(100 * 'Calcul surface terriere'!J55,0)</f>
        <v>6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1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5.2</v>
      </c>
      <c r="D59" s="26">
        <f>ROUND('Calcul volume sur pied'!D53, 1)</f>
        <v>0.8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3.5</v>
      </c>
      <c r="I59" s="26">
        <f>ROUND('Calcul volume sur pied'!I53, 1)</f>
        <v>306.8</v>
      </c>
      <c r="J59" s="26">
        <f>ROUND('Calcul volume sur pied'!J53, 1)</f>
        <v>18.899999999999999</v>
      </c>
      <c r="K59" s="26">
        <f>ROUND('Calcul volume sur pied'!K53, 1)</f>
        <v>13.2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3.3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1.5</v>
      </c>
      <c r="T59" s="27">
        <f>ROUND('Calcul volume sur pied'!T53, 0)</f>
        <v>353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6.5</v>
      </c>
      <c r="D60" s="26">
        <f>ROUND('Calcul volume sur pied'!D54, 1)</f>
        <v>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4.4000000000000004</v>
      </c>
      <c r="I60" s="26">
        <f>ROUND('Calcul volume sur pied'!I54, 1)</f>
        <v>388.3</v>
      </c>
      <c r="J60" s="26">
        <f>ROUND('Calcul volume sur pied'!J54, 1)</f>
        <v>24</v>
      </c>
      <c r="K60" s="26">
        <f>ROUND('Calcul volume sur pied'!K54, 1)</f>
        <v>16.600000000000001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4.0999999999999996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1.9</v>
      </c>
      <c r="T60" s="27">
        <f>ROUND('Calcul volume sur pied'!T54, 0)</f>
        <v>447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1</v>
      </c>
      <c r="I61" s="24">
        <f>ROUND(100 * 'Calcul volume sur pied'!I55, 0)</f>
        <v>87</v>
      </c>
      <c r="J61" s="24">
        <f>ROUND(100 * 'Calcul volume sur pied'!J55, 0)</f>
        <v>5</v>
      </c>
      <c r="K61" s="24">
        <f>ROUND(100 * 'Calcul volume sur pied'!K55, 0)</f>
        <v>4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1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1.2658227848101264</v>
      </c>
      <c r="D11" s="8">
        <f>'Protocole Inventaire'!D11/$B$6</f>
        <v>1.2658227848101264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15.189873417721518</v>
      </c>
      <c r="I11" s="8">
        <f>'Protocole Inventaire'!I11/$B$6</f>
        <v>55.696202531645568</v>
      </c>
      <c r="J11" s="8">
        <f>'Protocole Inventaire'!J11/$B$6</f>
        <v>7.5949367088607591</v>
      </c>
      <c r="K11" s="8">
        <f>'Protocole Inventaire'!K11/$B$6</f>
        <v>12.658227848101266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1.2658227848101264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5.0632911392405058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2.5316455696202529</v>
      </c>
      <c r="D12" s="8">
        <f>'Protocole Inventaire'!D12/$B$6</f>
        <v>2.5316455696202529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3.7974683544303796</v>
      </c>
      <c r="I12" s="8">
        <f>'Protocole Inventaire'!I12/$B$6</f>
        <v>54.430379746835442</v>
      </c>
      <c r="J12" s="8">
        <f>'Protocole Inventaire'!J12/$B$6</f>
        <v>17.721518987341771</v>
      </c>
      <c r="K12" s="8">
        <f>'Protocole Inventaire'!K12/$B$6</f>
        <v>10.126582278481012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2.5316455696202529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1.2658227848101264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1.2658227848101264</v>
      </c>
      <c r="I13" s="8">
        <f>'Protocole Inventaire'!I13/$B$6</f>
        <v>54.430379746835442</v>
      </c>
      <c r="J13" s="8">
        <f>'Protocole Inventaire'!J13/$B$6</f>
        <v>15.189873417721518</v>
      </c>
      <c r="K13" s="8">
        <f>'Protocole Inventaire'!K13/$B$6</f>
        <v>7.5949367088607591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2.5316455696202529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1.2658227848101264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62.025316455696199</v>
      </c>
      <c r="J14" s="8">
        <f>'Protocole Inventaire'!J14/$B$6</f>
        <v>7.5949367088607591</v>
      </c>
      <c r="K14" s="8">
        <f>'Protocole Inventaire'!K14/$B$6</f>
        <v>3.7974683544303796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1.2658227848101264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1.2658227848101264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53.164556962025316</v>
      </c>
      <c r="J15" s="8">
        <f>'Protocole Inventaire'!J15/$B$6</f>
        <v>2.5316455696202529</v>
      </c>
      <c r="K15" s="8">
        <f>'Protocole Inventaire'!K15/$B$6</f>
        <v>2.5316455696202529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1.2658227848101264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58.22784810126582</v>
      </c>
      <c r="J16" s="8">
        <f>'Protocole Inventaire'!J16/$B$6</f>
        <v>2.5316455696202529</v>
      </c>
      <c r="K16" s="8">
        <f>'Protocole Inventaire'!K16/$B$6</f>
        <v>2.5316455696202529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1.2658227848101264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30.379746835443036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1.2658227848101264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16.455696202531644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17.721518987341771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8.8607594936708853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6.3291139240506329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1.2658227848101264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1.2658227848101264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0.30536280592892789</v>
      </c>
      <c r="I11" s="8">
        <f>'Protocole Inventaire'!I11*($A11/200)^2*PI()</f>
        <v>1.1196636217394023</v>
      </c>
      <c r="J11" s="8">
        <f>'Protocole Inventaire'!J11*($A11/200)^2*PI()</f>
        <v>0.15268140296446395</v>
      </c>
      <c r="K11" s="8">
        <f>'Protocole Inventaire'!K11*($A11/200)^2*PI()</f>
        <v>0.25446900494077318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2.5446900494077322E-2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0.10178760197630929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7.6026542216872994E-2</v>
      </c>
      <c r="D12" s="8">
        <f>'Protocole Inventaire'!D12*($A12/200)^2*PI()</f>
        <v>7.6026542216872994E-2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0.11403981332530949</v>
      </c>
      <c r="I12" s="8">
        <f>'Protocole Inventaire'!I12*($A12/200)^2*PI()</f>
        <v>1.6345706576627692</v>
      </c>
      <c r="J12" s="8">
        <f>'Protocole Inventaire'!J12*($A12/200)^2*PI()</f>
        <v>0.53218579551811096</v>
      </c>
      <c r="K12" s="8">
        <f>'Protocole Inventaire'!K12*($A12/200)^2*PI()</f>
        <v>0.30410616886749198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7.6026542216872994E-2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5.3092915845667513E-2</v>
      </c>
      <c r="I13" s="8">
        <f>'Protocole Inventaire'!I13*($A13/200)^2*PI()</f>
        <v>2.2829953813637029</v>
      </c>
      <c r="J13" s="8">
        <f>'Protocole Inventaire'!J13*($A13/200)^2*PI()</f>
        <v>0.63711499014801021</v>
      </c>
      <c r="K13" s="8">
        <f>'Protocole Inventaire'!K13*($A13/200)^2*PI()</f>
        <v>0.3185574950740051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0.10618583169133503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3.4636059005827469</v>
      </c>
      <c r="J14" s="8">
        <f>'Protocole Inventaire'!J14*($A14/200)^2*PI()</f>
        <v>0.42411500823462212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7.0685834705770348E-2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9.0792027688745044E-2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3.8132651629272916</v>
      </c>
      <c r="J15" s="8">
        <f>'Protocole Inventaire'!J15*($A15/200)^2*PI()</f>
        <v>0.18158405537749009</v>
      </c>
      <c r="K15" s="8">
        <f>'Protocole Inventaire'!K15*($A15/200)^2*PI()</f>
        <v>0.18158405537749009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9.0792027688745044E-2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5.2169287605512107</v>
      </c>
      <c r="J16" s="8">
        <f>'Protocole Inventaire'!J16*($A16/200)^2*PI()</f>
        <v>0.22682298958918307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0.13854423602330987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3.3250616645594362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2.1604732678737006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2.748893571891069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1.6031547311268717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1.321039710834508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0.49699995779790529</v>
      </c>
      <c r="D53">
        <f t="shared" ref="D53:S53" si="0">SUM(D9:D51)</f>
        <v>0.10147344271095032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0.47249553509990488</v>
      </c>
      <c r="I53">
        <f t="shared" si="0"/>
        <v>29.333678925098617</v>
      </c>
      <c r="J53">
        <f t="shared" si="0"/>
        <v>2.1545042418318805</v>
      </c>
      <c r="K53">
        <f t="shared" si="0"/>
        <v>1.4975972179662544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0.36913713679680077</v>
      </c>
      <c r="Q53">
        <f t="shared" si="0"/>
        <v>0</v>
      </c>
      <c r="R53">
        <f t="shared" si="0"/>
        <v>0</v>
      </c>
      <c r="S53">
        <f t="shared" si="0"/>
        <v>0.19289378893041331</v>
      </c>
      <c r="T53">
        <f>SUM(C53:S53)</f>
        <v>34.618780246232724</v>
      </c>
    </row>
    <row r="54" spans="1:20" x14ac:dyDescent="0.25">
      <c r="A54" t="s">
        <v>49</v>
      </c>
      <c r="B54" t="s">
        <v>30</v>
      </c>
      <c r="C54">
        <f>C53/$B$6</f>
        <v>0.62911387063025981</v>
      </c>
      <c r="D54">
        <f t="shared" ref="D54:S54" si="1">D53/$B$6</f>
        <v>0.12844739583664597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0.59809561405051248</v>
      </c>
      <c r="I54">
        <f t="shared" si="1"/>
        <v>37.131239145694451</v>
      </c>
      <c r="J54">
        <f t="shared" si="1"/>
        <v>2.7272205592808612</v>
      </c>
      <c r="K54">
        <f t="shared" si="1"/>
        <v>1.8956926809699421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0.46726219847696299</v>
      </c>
      <c r="Q54">
        <f t="shared" si="1"/>
        <v>0</v>
      </c>
      <c r="R54">
        <f t="shared" si="1"/>
        <v>0</v>
      </c>
      <c r="S54">
        <f t="shared" si="1"/>
        <v>0.24416935307647253</v>
      </c>
      <c r="T54">
        <f>SUM(C54:S54)</f>
        <v>43.821240818016108</v>
      </c>
    </row>
    <row r="55" spans="1:20" x14ac:dyDescent="0.25">
      <c r="A55" t="s">
        <v>49</v>
      </c>
      <c r="B55" t="s">
        <v>50</v>
      </c>
      <c r="C55">
        <f>C54/$T54</f>
        <v>1.4356368256272969E-2</v>
      </c>
      <c r="D55">
        <f t="shared" ref="D55:S55" si="2">D54/$T54</f>
        <v>2.9311674758382865E-3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1.3648532147556604E-2</v>
      </c>
      <c r="I55">
        <f t="shared" si="2"/>
        <v>0.84733427106493031</v>
      </c>
      <c r="J55">
        <f t="shared" si="2"/>
        <v>6.2235128635600531E-2</v>
      </c>
      <c r="K55">
        <f t="shared" si="2"/>
        <v>4.3259676028857934E-2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1.0662915740278599E-2</v>
      </c>
      <c r="Q55">
        <f t="shared" si="2"/>
        <v>0</v>
      </c>
      <c r="R55">
        <f t="shared" si="2"/>
        <v>0</v>
      </c>
      <c r="S55">
        <f t="shared" si="2"/>
        <v>5.5719406506647305E-3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2.16</v>
      </c>
      <c r="I11" s="8">
        <f>'Protocole Inventaire'!I11*$B11</f>
        <v>7.92</v>
      </c>
      <c r="J11" s="8">
        <f>'Protocole Inventaire'!J11*$B11</f>
        <v>1.08</v>
      </c>
      <c r="K11" s="8">
        <f>'Protocole Inventaire'!K11*$B11</f>
        <v>1.7999999999999998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0.18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0.72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0.57999999999999996</v>
      </c>
      <c r="D12" s="8">
        <f>'Protocole Inventaire'!D12*$B12</f>
        <v>0.57999999999999996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0.86999999999999988</v>
      </c>
      <c r="I12" s="8">
        <f>'Protocole Inventaire'!I12*$B12</f>
        <v>12.469999999999999</v>
      </c>
      <c r="J12" s="8">
        <f>'Protocole Inventaire'!J12*$B12</f>
        <v>4.0599999999999996</v>
      </c>
      <c r="K12" s="8">
        <f>'Protocole Inventaire'!K12*$B12</f>
        <v>2.3199999999999998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0.57999999999999996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0.46</v>
      </c>
      <c r="I13" s="8">
        <f>'Protocole Inventaire'!I13*$B13</f>
        <v>19.78</v>
      </c>
      <c r="J13" s="8">
        <f>'Protocole Inventaire'!J13*$B13</f>
        <v>5.5200000000000005</v>
      </c>
      <c r="K13" s="8">
        <f>'Protocole Inventaire'!K13*$B13</f>
        <v>2.7600000000000002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0.92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32.830000000000005</v>
      </c>
      <c r="J14" s="8">
        <f>'Protocole Inventaire'!J14*$B14</f>
        <v>4.0200000000000005</v>
      </c>
      <c r="K14" s="8">
        <f>'Protocole Inventaire'!K14*$B14</f>
        <v>2.0100000000000002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0.67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0.92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38.64</v>
      </c>
      <c r="J15" s="8">
        <f>'Protocole Inventaire'!J15*$B15</f>
        <v>1.84</v>
      </c>
      <c r="K15" s="8">
        <f>'Protocole Inventaire'!K15*$B15</f>
        <v>1.84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0.92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55.66</v>
      </c>
      <c r="J16" s="8">
        <f>'Protocole Inventaire'!J16*$B16</f>
        <v>2.42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1.56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37.44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25.09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32.9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19.53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16.350000000000001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5.17</v>
      </c>
      <c r="D53">
        <f t="shared" ref="D53:S53" si="0">SUM(D9:D51)</f>
        <v>0.76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3.49</v>
      </c>
      <c r="I53">
        <f t="shared" si="0"/>
        <v>306.78000000000003</v>
      </c>
      <c r="J53">
        <f t="shared" si="0"/>
        <v>18.939999999999998</v>
      </c>
      <c r="K53">
        <f t="shared" si="0"/>
        <v>13.149999999999999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3.27</v>
      </c>
      <c r="Q53">
        <f t="shared" si="0"/>
        <v>0</v>
      </c>
      <c r="R53">
        <f t="shared" si="0"/>
        <v>0</v>
      </c>
      <c r="S53">
        <f t="shared" si="0"/>
        <v>1.47</v>
      </c>
      <c r="T53">
        <f>SUM(C53:S53)</f>
        <v>353.03000000000003</v>
      </c>
    </row>
    <row r="54" spans="1:20" x14ac:dyDescent="0.25">
      <c r="A54" t="s">
        <v>53</v>
      </c>
      <c r="B54" t="s">
        <v>30</v>
      </c>
      <c r="C54">
        <f>C53/$B$6</f>
        <v>6.5443037974683538</v>
      </c>
      <c r="D54">
        <f t="shared" ref="D54:S54" si="1">D53/$B$6</f>
        <v>0.96202531645569622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4.4177215189873422</v>
      </c>
      <c r="I54">
        <f t="shared" si="1"/>
        <v>388.32911392405066</v>
      </c>
      <c r="J54">
        <f t="shared" si="1"/>
        <v>23.974683544303794</v>
      </c>
      <c r="K54">
        <f t="shared" si="1"/>
        <v>16.645569620253163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4.1392405063291138</v>
      </c>
      <c r="Q54">
        <f t="shared" si="1"/>
        <v>0</v>
      </c>
      <c r="R54">
        <f t="shared" si="1"/>
        <v>0</v>
      </c>
      <c r="S54">
        <f t="shared" si="1"/>
        <v>1.860759493670886</v>
      </c>
      <c r="T54">
        <f>SUM(C54:S54)</f>
        <v>446.87341772151905</v>
      </c>
    </row>
    <row r="55" spans="1:20" x14ac:dyDescent="0.25">
      <c r="A55" t="s">
        <v>53</v>
      </c>
      <c r="B55" t="s">
        <v>50</v>
      </c>
      <c r="C55">
        <f>C54/$T54</f>
        <v>1.4644647763646145E-2</v>
      </c>
      <c r="D55">
        <f t="shared" ref="D55:S55" si="2">D54/$T54</f>
        <v>2.1527915474605554E-3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9.8858453955754464E-3</v>
      </c>
      <c r="I55">
        <f t="shared" si="2"/>
        <v>0.86899130385519641</v>
      </c>
      <c r="J55">
        <f t="shared" si="2"/>
        <v>5.3649831459082781E-2</v>
      </c>
      <c r="K55">
        <f t="shared" si="2"/>
        <v>3.7248959011981976E-2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9.2626688949947588E-3</v>
      </c>
      <c r="Q55">
        <f t="shared" si="2"/>
        <v>0</v>
      </c>
      <c r="R55">
        <f t="shared" si="2"/>
        <v>0</v>
      </c>
      <c r="S55">
        <f t="shared" si="2"/>
        <v>4.1639520720618637E-3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2025-05-08T12:07:22Z</dcterms:modified>
</cp:coreProperties>
</file>