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28\Report de données_2025.09.02\"/>
    </mc:Choice>
  </mc:AlternateContent>
  <xr:revisionPtr revIDLastSave="0" documentId="13_ncr:1_{9E00E9FA-2F7D-4133-BBB3-B93B65DF0DC8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L33" i="5" l="1"/>
  <c r="M33" i="5"/>
  <c r="N33" i="5"/>
  <c r="O33" i="5"/>
  <c r="P33" i="5"/>
  <c r="C33" i="5"/>
  <c r="Q33" i="5"/>
  <c r="D33" i="5"/>
  <c r="R33" i="5"/>
  <c r="E33" i="5"/>
  <c r="S33" i="5"/>
  <c r="F33" i="5"/>
  <c r="G33" i="5"/>
  <c r="H33" i="5"/>
  <c r="I33" i="5"/>
  <c r="J33" i="5"/>
  <c r="K33" i="5"/>
  <c r="N31" i="6"/>
  <c r="O31" i="6"/>
  <c r="S31" i="6"/>
  <c r="J31" i="6"/>
  <c r="P31" i="6"/>
  <c r="C31" i="6"/>
  <c r="Q31" i="6"/>
  <c r="D31" i="6"/>
  <c r="R31" i="6"/>
  <c r="E31" i="6"/>
  <c r="F31" i="6"/>
  <c r="G31" i="6"/>
  <c r="H31" i="6"/>
  <c r="I31" i="6"/>
  <c r="K31" i="6"/>
  <c r="L31" i="6"/>
  <c r="M31" i="6"/>
  <c r="I34" i="5"/>
  <c r="J34" i="5"/>
  <c r="K34" i="5"/>
  <c r="L34" i="5"/>
  <c r="M34" i="5"/>
  <c r="N34" i="5"/>
  <c r="O34" i="5"/>
  <c r="P34" i="5"/>
  <c r="C34" i="5"/>
  <c r="Q34" i="5"/>
  <c r="D34" i="5"/>
  <c r="R34" i="5"/>
  <c r="E34" i="5"/>
  <c r="S34" i="5"/>
  <c r="F34" i="5"/>
  <c r="G34" i="5"/>
  <c r="H34" i="5"/>
  <c r="K32" i="6"/>
  <c r="L32" i="6"/>
  <c r="C32" i="6"/>
  <c r="D32" i="6"/>
  <c r="R32" i="6"/>
  <c r="E32" i="6"/>
  <c r="F32" i="6"/>
  <c r="H32" i="6"/>
  <c r="I32" i="6"/>
  <c r="J32" i="6"/>
  <c r="M32" i="6"/>
  <c r="N32" i="6"/>
  <c r="O32" i="6"/>
  <c r="P32" i="6"/>
  <c r="Q32" i="6"/>
  <c r="S32" i="6"/>
  <c r="G32" i="6"/>
  <c r="H33" i="6"/>
  <c r="I33" i="6"/>
  <c r="C33" i="6"/>
  <c r="J33" i="6"/>
  <c r="K33" i="6"/>
  <c r="L33" i="6"/>
  <c r="M33" i="6"/>
  <c r="N33" i="6"/>
  <c r="O33" i="6"/>
  <c r="P33" i="6"/>
  <c r="Q33" i="6"/>
  <c r="R33" i="6"/>
  <c r="E33" i="6"/>
  <c r="S33" i="6"/>
  <c r="G33" i="6"/>
  <c r="D33" i="6"/>
  <c r="F33" i="6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K32" i="5"/>
  <c r="L32" i="5"/>
  <c r="M32" i="5"/>
  <c r="N32" i="5"/>
  <c r="E34" i="6"/>
  <c r="S34" i="6"/>
  <c r="F34" i="6"/>
  <c r="L34" i="6"/>
  <c r="M34" i="6"/>
  <c r="C34" i="6"/>
  <c r="D34" i="6"/>
  <c r="G34" i="6"/>
  <c r="H34" i="6"/>
  <c r="I34" i="6"/>
  <c r="K34" i="6"/>
  <c r="N34" i="6"/>
  <c r="O34" i="6"/>
  <c r="P34" i="6"/>
  <c r="Q34" i="6"/>
  <c r="R34" i="6"/>
  <c r="J34" i="6"/>
  <c r="L30" i="6"/>
  <c r="M30" i="6"/>
  <c r="O30" i="6"/>
  <c r="P30" i="6"/>
  <c r="C30" i="6"/>
  <c r="Q30" i="6"/>
  <c r="R30" i="6"/>
  <c r="E30" i="6"/>
  <c r="S30" i="6"/>
  <c r="F30" i="6"/>
  <c r="H30" i="6"/>
  <c r="D30" i="6"/>
  <c r="G30" i="6"/>
  <c r="I30" i="6"/>
  <c r="K30" i="6"/>
  <c r="J30" i="6"/>
  <c r="N30" i="6"/>
  <c r="G30" i="5"/>
  <c r="H30" i="5"/>
  <c r="I30" i="5"/>
  <c r="J30" i="5"/>
  <c r="K30" i="5"/>
  <c r="L30" i="5"/>
  <c r="M30" i="5"/>
  <c r="N30" i="5"/>
  <c r="O30" i="5"/>
  <c r="P30" i="5"/>
  <c r="C30" i="5"/>
  <c r="Q30" i="5"/>
  <c r="D30" i="5"/>
  <c r="R30" i="5"/>
  <c r="E30" i="5"/>
  <c r="S30" i="5"/>
  <c r="F30" i="5"/>
  <c r="D31" i="5"/>
  <c r="R31" i="5"/>
  <c r="E31" i="5"/>
  <c r="S31" i="5"/>
  <c r="F31" i="5"/>
  <c r="G31" i="5"/>
  <c r="H31" i="5"/>
  <c r="I31" i="5"/>
  <c r="J31" i="5"/>
  <c r="K31" i="5"/>
  <c r="L31" i="5"/>
  <c r="M31" i="5"/>
  <c r="N31" i="5"/>
  <c r="O31" i="5"/>
  <c r="P31" i="5"/>
  <c r="C31" i="5"/>
  <c r="Q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<sst xmlns="http://schemas.openxmlformats.org/spreadsheetml/2006/main" count="155" uniqueCount="56">
  <si>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</si>
  <si>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</si>
  <si>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</si>
  <si>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</si>
  <si>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</si>
  <si>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</si>
  <si>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</si>
  <si>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</si>
  <si>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</si>
  <si>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</si>
  <si>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</si>
  <si>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</si>
  <si>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</si>
  <si>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</si>
  <si>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</si>
  <si>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</si>
  <si>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</si>
  <si>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</si>
  <si>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</si>
  <si>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</si>
  <si>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</si>
  <si>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</si>
  <si>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</si>
  <si>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</si>
  <si>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</si>
  <si>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</si>
  <si>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</si>
  <si>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</si>
  <si>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</si>
  <si>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</si>
  <si>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</si>
  <si>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</si>
  <si>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</si>
  <si>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</si>
  <si>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</si>
  <si>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</si>
  <si>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</si>
  <si>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</si>
  <si>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</si>
  <si>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</si>
  <si>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</si>
  <si>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</si>
  <si>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</si>
  <si>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</si>
  <si>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</si>
  <si>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</si>
  <si>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</si>
  <si>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</si>
  <si>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</si>
  <si>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</si>
  <si>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</si>
  <si>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</si>
  <si>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</si>
  <si>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</si>
  <si>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</si>
  <si>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VD28 - Petit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</si>
</sst>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A11" sqref="A1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45882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1.1000000000000001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3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0</v>
      </c>
      <c r="D11" s="8">
        <v>2</v>
      </c>
      <c r="E11" s="8">
        <v>0</v>
      </c>
      <c r="F11" s="8">
        <v>0</v>
      </c>
      <c r="G11" s="8">
        <v>0</v>
      </c>
      <c r="H11" s="8">
        <v>0</v>
      </c>
      <c r="I11" s="8">
        <v>2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3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2</v>
      </c>
      <c r="E12" s="8">
        <v>0</v>
      </c>
      <c r="F12" s="8">
        <v>0</v>
      </c>
      <c r="G12" s="8">
        <v>0</v>
      </c>
      <c r="H12" s="8">
        <v>1</v>
      </c>
      <c r="I12" s="8">
        <v>3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25">
      <c r="A13" s="8">
        <v>26</v>
      </c>
      <c r="B13" s="8">
        <v>0.46</v>
      </c>
      <c r="C13" s="8">
        <v>0</v>
      </c>
      <c r="D13" s="8">
        <v>5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2</v>
      </c>
      <c r="D14" s="8">
        <v>1</v>
      </c>
      <c r="E14" s="8">
        <v>0</v>
      </c>
      <c r="F14" s="8">
        <v>0</v>
      </c>
      <c r="G14" s="8">
        <v>0</v>
      </c>
      <c r="H14" s="8">
        <v>1</v>
      </c>
      <c r="I14" s="8">
        <v>4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2</v>
      </c>
    </row>
    <row r="15" spans="1:19" x14ac:dyDescent="0.25">
      <c r="A15" s="8">
        <v>34</v>
      </c>
      <c r="B15" s="8">
        <v>0.92</v>
      </c>
      <c r="C15" s="8">
        <v>1</v>
      </c>
      <c r="D15" s="8">
        <v>3</v>
      </c>
      <c r="E15" s="8">
        <v>0</v>
      </c>
      <c r="F15" s="8">
        <v>0</v>
      </c>
      <c r="G15" s="8">
        <v>0</v>
      </c>
      <c r="H15" s="8">
        <v>0</v>
      </c>
      <c r="I15" s="8">
        <v>4</v>
      </c>
      <c r="J15" s="8">
        <v>0</v>
      </c>
      <c r="K15" s="8">
        <v>4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</v>
      </c>
    </row>
    <row r="16" spans="1:19" x14ac:dyDescent="0.25">
      <c r="A16" s="8">
        <v>38</v>
      </c>
      <c r="B16" s="8">
        <v>1.21</v>
      </c>
      <c r="C16" s="8">
        <v>1</v>
      </c>
      <c r="D16" s="8">
        <v>2</v>
      </c>
      <c r="E16" s="8">
        <v>0</v>
      </c>
      <c r="F16" s="8">
        <v>0</v>
      </c>
      <c r="G16" s="8">
        <v>0</v>
      </c>
      <c r="H16" s="8">
        <v>0</v>
      </c>
      <c r="I16" s="8">
        <v>8</v>
      </c>
      <c r="J16" s="8">
        <v>0</v>
      </c>
      <c r="K16" s="8">
        <v>3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2</v>
      </c>
      <c r="E17" s="8">
        <v>0</v>
      </c>
      <c r="F17" s="8">
        <v>0</v>
      </c>
      <c r="G17" s="8">
        <v>0</v>
      </c>
      <c r="H17" s="8">
        <v>0</v>
      </c>
      <c r="I17" s="8">
        <v>4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4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3</v>
      </c>
      <c r="D19" s="8">
        <v>2</v>
      </c>
      <c r="E19" s="8">
        <v>0</v>
      </c>
      <c r="F19" s="8">
        <v>0</v>
      </c>
      <c r="G19" s="8">
        <v>0</v>
      </c>
      <c r="H19" s="8">
        <v>0</v>
      </c>
      <c r="I19" s="8">
        <v>2</v>
      </c>
      <c r="J19" s="8">
        <v>1</v>
      </c>
      <c r="K19" s="8">
        <v>2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2</v>
      </c>
      <c r="D21" s="8">
        <v>4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2</v>
      </c>
      <c r="D22" s="8">
        <v>4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5</v>
      </c>
      <c r="E23" s="8">
        <v>0</v>
      </c>
      <c r="F23" s="8">
        <v>0</v>
      </c>
      <c r="G23" s="8">
        <v>0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7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3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1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2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18</v>
      </c>
      <c r="D54" s="12">
        <f t="shared" ref="D54:S54" si="0">SUM(D9:D51)</f>
        <v>58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4</v>
      </c>
      <c r="I54" s="12">
        <f t="shared" si="0"/>
        <v>41</v>
      </c>
      <c r="J54" s="12">
        <f t="shared" si="0"/>
        <v>6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8</v>
      </c>
      <c r="T54" s="13">
        <f>SUM(C54:S54)</f>
        <v>148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16.399999999999999</v>
      </c>
      <c r="D55" s="20">
        <f t="shared" ref="D55:S55" si="3">ROUND(D54/$B$6, 1)</f>
        <v>52.7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3.6</v>
      </c>
      <c r="I55" s="20">
        <f t="shared" si="3"/>
        <v>37.299999999999997</v>
      </c>
      <c r="J55" s="20">
        <f t="shared" si="3"/>
        <v>5.5</v>
      </c>
      <c r="K55" s="20">
        <f t="shared" si="3"/>
        <v>11.8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7.3</v>
      </c>
      <c r="T55" s="21">
        <f>ROUND(SUM(C55:S55),0)</f>
        <v>135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2.83</v>
      </c>
      <c r="D56" s="22">
        <f>ROUND('Calcul surface terriere'!D53, 2)</f>
        <v>16.579999999999998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0.79</v>
      </c>
      <c r="I56" s="22">
        <f>ROUND('Calcul surface terriere'!I53, 2)</f>
        <v>3.95</v>
      </c>
      <c r="J56" s="22">
        <f>ROUND('Calcul surface terriere'!J53, 2)</f>
        <v>0.39</v>
      </c>
      <c r="K56" s="22">
        <f>ROUND('Calcul surface terriere'!K53, 2)</f>
        <v>1.74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</v>
      </c>
      <c r="T56" s="23">
        <f>ROUND('Calcul surface terriere'!T53,1)</f>
        <v>26.7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2.58</v>
      </c>
      <c r="D57" s="22">
        <f>ROUND('Calcul surface terriere'!D54, 2)</f>
        <v>15.07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0.72</v>
      </c>
      <c r="I57" s="22">
        <f>ROUND('Calcul surface terriere'!I54, 2)</f>
        <v>3.59</v>
      </c>
      <c r="J57" s="22">
        <f>ROUND('Calcul surface terriere'!J54, 2)</f>
        <v>0.35</v>
      </c>
      <c r="K57" s="22">
        <f>ROUND('Calcul surface terriere'!K54, 2)</f>
        <v>1.58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0.36</v>
      </c>
      <c r="T57" s="23">
        <f>ROUND('Calcul surface terriere'!T54, 1)</f>
        <v>24.3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11</v>
      </c>
      <c r="D58" s="24">
        <f>ROUND(100 * 'Calcul surface terriere'!D55,0)</f>
        <v>62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3</v>
      </c>
      <c r="I58" s="24">
        <f>ROUND(100 * 'Calcul surface terriere'!I55,0)</f>
        <v>15</v>
      </c>
      <c r="J58" s="24">
        <f>ROUND(100 * 'Calcul surface terriere'!J55,0)</f>
        <v>1</v>
      </c>
      <c r="K58" s="24">
        <f>ROUND(100 * 'Calcul surface terriere'!K55,0)</f>
        <v>7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33.9</v>
      </c>
      <c r="D59" s="26">
        <f>ROUND('Calcul volume sur pied'!D53, 1)</f>
        <v>211.2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9.6999999999999993</v>
      </c>
      <c r="I59" s="26">
        <f>ROUND('Calcul volume sur pied'!I53, 1)</f>
        <v>42.3</v>
      </c>
      <c r="J59" s="26">
        <f>ROUND('Calcul volume sur pied'!J53, 1)</f>
        <v>4</v>
      </c>
      <c r="K59" s="26">
        <f>ROUND('Calcul volume sur pied'!K53, 1)</f>
        <v>19.7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3.6</v>
      </c>
      <c r="T59" s="27">
        <f>ROUND('Calcul volume sur pied'!T53, 0)</f>
        <v>324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30.8</v>
      </c>
      <c r="D60" s="26">
        <f>ROUND('Calcul volume sur pied'!D54, 1)</f>
        <v>192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8.8000000000000007</v>
      </c>
      <c r="I60" s="26">
        <f>ROUND('Calcul volume sur pied'!I54, 1)</f>
        <v>38.4</v>
      </c>
      <c r="J60" s="26">
        <f>ROUND('Calcul volume sur pied'!J54, 1)</f>
        <v>3.6</v>
      </c>
      <c r="K60" s="26">
        <f>ROUND('Calcul volume sur pied'!K54, 1)</f>
        <v>17.899999999999999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3.2</v>
      </c>
      <c r="T60" s="27">
        <f>ROUND('Calcul volume sur pied'!T54, 0)</f>
        <v>295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10</v>
      </c>
      <c r="D61" s="24">
        <f>ROUND(100 * 'Calcul volume sur pied'!D55, 0)</f>
        <v>65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3</v>
      </c>
      <c r="I61" s="24">
        <f>ROUND(100 * 'Calcul volume sur pied'!I55, 0)</f>
        <v>13</v>
      </c>
      <c r="J61" s="24">
        <f>ROUND(100 * 'Calcul volume sur pied'!J55, 0)</f>
        <v>1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0.90909090909090906</v>
      </c>
      <c r="J9" s="7">
        <f>'Protocole Inventaire'!J9/$B$6</f>
        <v>0</v>
      </c>
      <c r="K9" s="7">
        <f>'Protocole Inventaire'!K9/$B$6</f>
        <v>0.90909090909090906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2.7272727272727271</v>
      </c>
      <c r="D10" s="8">
        <f>'Protocole Inventaire'!D10/$B$6</f>
        <v>0.90909090909090906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1.8181818181818181</v>
      </c>
      <c r="J10" s="8">
        <f>'Protocole Inventaire'!J10/$B$6</f>
        <v>0.90909090909090906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1.8181818181818181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1.8181818181818181</v>
      </c>
      <c r="J11" s="8">
        <f>'Protocole Inventaire'!J11/$B$6</f>
        <v>1.8181818181818181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2.7272727272727271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1.8181818181818181</v>
      </c>
      <c r="D12" s="8">
        <f>'Protocole Inventaire'!D12/$B$6</f>
        <v>1.8181818181818181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0.90909090909090906</v>
      </c>
      <c r="I12" s="8">
        <f>'Protocole Inventaire'!I12/$B$6</f>
        <v>2.7272727272727271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0.90909090909090906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4.545454545454545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5.4545454545454541</v>
      </c>
      <c r="J13" s="8">
        <f>'Protocole Inventaire'!J13/$B$6</f>
        <v>0.90909090909090906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0.90909090909090906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1.8181818181818181</v>
      </c>
      <c r="D14" s="8">
        <f>'Protocole Inventaire'!D14/$B$6</f>
        <v>0.90909090909090906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0.90909090909090906</v>
      </c>
      <c r="I14" s="8">
        <f>'Protocole Inventaire'!I14/$B$6</f>
        <v>3.6363636363636362</v>
      </c>
      <c r="J14" s="8">
        <f>'Protocole Inventaire'!J14/$B$6</f>
        <v>0.90909090909090906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1.8181818181818181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0.90909090909090906</v>
      </c>
      <c r="D15" s="8">
        <f>'Protocole Inventaire'!D15/$B$6</f>
        <v>2.7272727272727271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3.6363636363636362</v>
      </c>
      <c r="J15" s="8">
        <f>'Protocole Inventaire'!J15/$B$6</f>
        <v>0</v>
      </c>
      <c r="K15" s="8">
        <f>'Protocole Inventaire'!K15/$B$6</f>
        <v>3.6363636363636362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0.90909090909090906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0.90909090909090906</v>
      </c>
      <c r="D16" s="8">
        <f>'Protocole Inventaire'!D16/$B$6</f>
        <v>1.8181818181818181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7.2727272727272725</v>
      </c>
      <c r="J16" s="8">
        <f>'Protocole Inventaire'!J16/$B$6</f>
        <v>0</v>
      </c>
      <c r="K16" s="8">
        <f>'Protocole Inventaire'!K16/$B$6</f>
        <v>2.7272727272727271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1.8181818181818181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3.6363636363636362</v>
      </c>
      <c r="J17" s="8">
        <f>'Protocole Inventaire'!J17/$B$6</f>
        <v>0</v>
      </c>
      <c r="K17" s="8">
        <f>'Protocole Inventaire'!K17/$B$6</f>
        <v>0.90909090909090906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0.90909090909090906</v>
      </c>
      <c r="D18" s="8">
        <f>'Protocole Inventaire'!D18/$B$6</f>
        <v>0.90909090909090906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3.6363636363636362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2.7272727272727271</v>
      </c>
      <c r="D19" s="8">
        <f>'Protocole Inventaire'!D19/$B$6</f>
        <v>1.8181818181818181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1.8181818181818181</v>
      </c>
      <c r="J19" s="8">
        <f>'Protocole Inventaire'!J19/$B$6</f>
        <v>0.90909090909090906</v>
      </c>
      <c r="K19" s="8">
        <f>'Protocole Inventaire'!K19/$B$6</f>
        <v>1.8181818181818181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4.545454545454545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0.90909090909090906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1.8181818181818181</v>
      </c>
      <c r="D21" s="8">
        <f>'Protocole Inventaire'!D21/$B$6</f>
        <v>3.6363636363636362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0.90909090909090906</v>
      </c>
      <c r="J21" s="8">
        <f>'Protocole Inventaire'!J21/$B$6</f>
        <v>0</v>
      </c>
      <c r="K21" s="8">
        <f>'Protocole Inventaire'!K21/$B$6</f>
        <v>0.90909090909090906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1.8181818181818181</v>
      </c>
      <c r="D22" s="8">
        <f>'Protocole Inventaire'!D22/$B$6</f>
        <v>3.6363636363636362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4.545454545454545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1.8181818181818181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6.3636363636363633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2.7272727272727271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0.90909090909090906</v>
      </c>
      <c r="D26" s="8">
        <f>'Protocole Inventaire'!D26/$B$6</f>
        <v>1.8181818181818181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0.90909090909090906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0.90909090909090906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0.90909090909090906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1.8181818181818181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0.90909090909090906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0.90909090909090906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7.8539816339744835E-3</v>
      </c>
      <c r="J9" s="7">
        <f>'Protocole Inventaire'!J9*($A9/200)^2*PI()</f>
        <v>0</v>
      </c>
      <c r="K9" s="7">
        <f>'Protocole Inventaire'!K9*($A9/200)^2*PI()</f>
        <v>7.8539816339744835E-3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3.0787608005179976E-2</v>
      </c>
      <c r="J10" s="8">
        <f>'Protocole Inventaire'!J10*($A10/200)^2*PI()</f>
        <v>1.5393804002589988E-2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5.0893800988154644E-2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3.8013271108436497E-2</v>
      </c>
      <c r="I12" s="8">
        <f>'Protocole Inventaire'!I12*($A12/200)^2*PI()</f>
        <v>0.11403981332530949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0.26546457922833755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5.3092915845667513E-2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0.1413716694115407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7.0685834705770348E-2</v>
      </c>
      <c r="I14" s="8">
        <f>'Protocole Inventaire'!I14*($A14/200)^2*PI()</f>
        <v>0.28274333882308139</v>
      </c>
      <c r="J14" s="8">
        <f>'Protocole Inventaire'!J14*($A14/200)^2*PI()</f>
        <v>7.0685834705770348E-2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0.1413716694115407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0.36316811075498018</v>
      </c>
      <c r="J15" s="8">
        <f>'Protocole Inventaire'!J15*($A15/200)^2*PI()</f>
        <v>0</v>
      </c>
      <c r="K15" s="8">
        <f>'Protocole Inventaire'!K15*($A15/200)^2*PI()</f>
        <v>0.36316811075498018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0.90729195835673226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0.19634954084936207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1.1451105222334796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1.0568317686676063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1.2076282160399165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1.7105971998796428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0.68423887995185706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2.6939157004532475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0.63617251235193317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1.3879556343559705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0.75429639612690924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0.81712824919870519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2.8330882550072758</v>
      </c>
      <c r="D53">
        <f t="shared" ref="D53:S53" si="0">SUM(D9:D51)</f>
        <v>16.578184432993339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0.79293798576606389</v>
      </c>
      <c r="I53">
        <f t="shared" si="0"/>
        <v>3.9511810804198833</v>
      </c>
      <c r="J53">
        <f t="shared" si="0"/>
        <v>0.38641589639154456</v>
      </c>
      <c r="K53">
        <f t="shared" si="0"/>
        <v>1.7357299411083607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0.39961058553662177</v>
      </c>
      <c r="T53">
        <f>SUM(C53:S53)</f>
        <v>26.677148177223085</v>
      </c>
    </row>
    <row r="54" spans="1:20" x14ac:dyDescent="0.25">
      <c r="A54" t="s">
        <v>49</v>
      </c>
      <c r="B54" t="s">
        <v>30</v>
      </c>
      <c r="C54">
        <f>C53/$B$6</f>
        <v>2.5755347772793415</v>
      </c>
      <c r="D54">
        <f t="shared" ref="D54:S54" si="1">D53/$B$6</f>
        <v>15.07107675726667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0.7208527143327853</v>
      </c>
      <c r="I54">
        <f t="shared" si="1"/>
        <v>3.5919828003817118</v>
      </c>
      <c r="J54">
        <f t="shared" si="1"/>
        <v>0.35128717853776775</v>
      </c>
      <c r="K54">
        <f t="shared" si="1"/>
        <v>1.5779363100985095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0.36328235048783791</v>
      </c>
      <c r="T54">
        <f>SUM(C54:S54)</f>
        <v>24.251952888384622</v>
      </c>
    </row>
    <row r="55" spans="1:20" x14ac:dyDescent="0.25">
      <c r="A55" t="s">
        <v>49</v>
      </c>
      <c r="B55" t="s">
        <v>50</v>
      </c>
      <c r="C55">
        <f>C54/$T54</f>
        <v>0.1061990673135805</v>
      </c>
      <c r="D55">
        <f t="shared" ref="D55:S55" si="2">D54/$T54</f>
        <v>0.62143765603655376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2.9723491450374492E-2</v>
      </c>
      <c r="I55">
        <f t="shared" si="2"/>
        <v>0.14811107447359745</v>
      </c>
      <c r="J55">
        <f t="shared" si="2"/>
        <v>1.4484902727401197E-2</v>
      </c>
      <c r="K55">
        <f t="shared" si="2"/>
        <v>6.5064298836497239E-2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1.4979509161995386E-2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0.08</v>
      </c>
      <c r="J9" s="7">
        <f>'Protocole Inventaire'!J9*$B9</f>
        <v>0</v>
      </c>
      <c r="K9" s="7">
        <f>'Protocole Inventaire'!K9*$B9</f>
        <v>0.08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0.24</v>
      </c>
      <c r="J10" s="8">
        <f>'Protocole Inventaire'!J10*$B10</f>
        <v>0.12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0.36</v>
      </c>
      <c r="J11" s="8">
        <f>'Protocole Inventaire'!J11*$B11</f>
        <v>0.36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0.57999999999999996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0.28999999999999998</v>
      </c>
      <c r="I12" s="8">
        <f>'Protocole Inventaire'!I12*$B12</f>
        <v>0.86999999999999988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2.3000000000000003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2.7600000000000002</v>
      </c>
      <c r="J13" s="8">
        <f>'Protocole Inventaire'!J13*$B13</f>
        <v>0.46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1.34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0.67</v>
      </c>
      <c r="I14" s="8">
        <f>'Protocole Inventaire'!I14*$B14</f>
        <v>2.68</v>
      </c>
      <c r="J14" s="8">
        <f>'Protocole Inventaire'!J14*$B14</f>
        <v>0.67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1.34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2.7600000000000002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3.68</v>
      </c>
      <c r="J15" s="8">
        <f>'Protocole Inventaire'!J15*$B15</f>
        <v>0</v>
      </c>
      <c r="K15" s="8">
        <f>'Protocole Inventaire'!K15*$B15</f>
        <v>3.68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9.68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7.72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2.35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13.95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13.08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15.2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21.85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8.74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34.93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16.98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8.58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18.774999999999999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10.227499999999999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11.1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33.870000000000005</v>
      </c>
      <c r="D53">
        <f t="shared" ref="D53:S53" si="0">SUM(D9:D51)</f>
        <v>211.17750000000001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9.6999999999999993</v>
      </c>
      <c r="I53">
        <f t="shared" si="0"/>
        <v>42.280000000000008</v>
      </c>
      <c r="J53">
        <f t="shared" si="0"/>
        <v>3.96</v>
      </c>
      <c r="K53">
        <f t="shared" si="0"/>
        <v>19.71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3.55</v>
      </c>
      <c r="T53">
        <f>SUM(C53:S53)</f>
        <v>324.2475</v>
      </c>
    </row>
    <row r="54" spans="1:20" x14ac:dyDescent="0.25">
      <c r="A54" t="s">
        <v>53</v>
      </c>
      <c r="B54" t="s">
        <v>30</v>
      </c>
      <c r="C54">
        <f>C53/$B$6</f>
        <v>30.790909090909093</v>
      </c>
      <c r="D54">
        <f t="shared" ref="D54:S54" si="1">D53/$B$6</f>
        <v>191.97954545454544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8.8181818181818166</v>
      </c>
      <c r="I54">
        <f t="shared" si="1"/>
        <v>38.436363636363637</v>
      </c>
      <c r="J54">
        <f t="shared" si="1"/>
        <v>3.5999999999999996</v>
      </c>
      <c r="K54">
        <f t="shared" si="1"/>
        <v>17.918181818181818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3.2272727272727271</v>
      </c>
      <c r="T54">
        <f>SUM(C54:S54)</f>
        <v>294.77045454545458</v>
      </c>
    </row>
    <row r="55" spans="1:20" x14ac:dyDescent="0.25">
      <c r="A55" t="s">
        <v>53</v>
      </c>
      <c r="B55" t="s">
        <v>50</v>
      </c>
      <c r="C55">
        <f>C54/$T54</f>
        <v>0.10445724330950894</v>
      </c>
      <c r="D55">
        <f t="shared" ref="D55:S55" si="2">D54/$T54</f>
        <v>0.65128489811023971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2.9915419548338838E-2</v>
      </c>
      <c r="I55">
        <f t="shared" si="2"/>
        <v>0.13039422046430579</v>
      </c>
      <c r="J55">
        <f t="shared" si="2"/>
        <v>1.2212892929012557E-2</v>
      </c>
      <c r="K55">
        <f t="shared" si="2"/>
        <v>6.0786898896676142E-2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1.0948426741917823E-2</v>
      </c>
      <c r="T55">
        <f>SUM(C55:S55)</f>
        <v>0.99999999999999978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2025-09-02T14:08:09Z</dcterms:modified>
</cp:coreProperties>
</file>