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WP\Suissenais\Grundlagen\2_Projektbeschrieb\Weiserflaechen-Dokus\OW_Alpnach_Kleine-Schlieren-Schwaendli\2007_Einrichtung\"/>
    </mc:Choice>
  </mc:AlternateContent>
  <xr:revisionPtr revIDLastSave="0" documentId="13_ncr:1_{D15E3A8A-2622-4F39-88EA-95CFFC80034F}" xr6:coauthVersionLast="47" xr6:coauthVersionMax="47" xr10:uidLastSave="{00000000-0000-0000-0000-000000000000}"/>
  <bookViews>
    <workbookView xWindow="28680" yWindow="-120" windowWidth="29040" windowHeight="1779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L55" i="2"/>
  <c r="M55" i="2"/>
  <c r="N55" i="2"/>
  <c r="O55" i="2"/>
  <c r="P55" i="2"/>
  <c r="F28" i="6" l="1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22" i="5" l="1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B34" i="5"/>
  <c r="A34" i="5"/>
  <c r="L34" i="5" s="1"/>
  <c r="B33" i="5"/>
  <c r="A33" i="5"/>
  <c r="I33" i="5" s="1"/>
  <c r="B32" i="5"/>
  <c r="A32" i="5"/>
  <c r="B31" i="5"/>
  <c r="A31" i="5"/>
  <c r="B30" i="5"/>
  <c r="A30" i="5"/>
  <c r="C30" i="5" s="1"/>
  <c r="B29" i="5"/>
  <c r="A29" i="5"/>
  <c r="B28" i="5"/>
  <c r="A28" i="5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L54" i="2"/>
  <c r="M54" i="2"/>
  <c r="N54" i="2"/>
  <c r="O54" i="2"/>
  <c r="P54" i="2"/>
  <c r="C54" i="2"/>
  <c r="C55" i="2" s="1"/>
  <c r="F14" i="5" l="1"/>
  <c r="Q55" i="2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3938438-F25A-4223-B16B-0A611919FA7F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F8A10637-92C4-4899-8D6C-68C61B1036AC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8B691535-4E43-46BB-8809-6681CB713969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<sst xmlns="http://schemas.openxmlformats.org/spreadsheetml/2006/main" count="140" uniqueCount="49">
  <si>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</si>
  <si>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</si>
  <si>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</si>
  <si>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</si>
  <si>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</si>
  <si>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</si>
  <si>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</si>
  <si>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</si>
  <si>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</si>
  <si>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</si>
  <si>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</si>
  <si>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</si>
  <si>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</si>
  <si>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</si>
  <si>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</si>
  <si>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</si>
  <si>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</si>
  <si>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</si>
  <si>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</si>
  <si>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</si>
  <si>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</si>
  <si>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</si>
  <si>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</si>
  <si>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</si>
  <si>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</si>
  <si>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</si>
  <si>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</si>
  <si>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</si>
  <si>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</si>
  <si>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</si>
  <si>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</si>
  <si>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</si>
  <si>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</si>
  <si>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</si>
  <si>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</si>
  <si>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</si>
  <si>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</si>
  <si>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</si>
  <si>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</si>
  <si>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</si>
  <si>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</si>
  <si>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</si>
  <si>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</si>
  <si>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</si>
  <si>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</si>
  <si>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</si>
  <si>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</si>
  <si>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Alpnach - Kl. Schlieren/Schwändli</t>
  </si>
  <si>
    <t>Testperson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</si>
</sst>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R61"/>
  <sheetViews>
    <sheetView tabSelected="1" workbookViewId="0">
      <selection activeCell="H16" sqref="H16"/>
    </sheetView>
  </sheetViews>
  <sheetFormatPr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47</v>
      </c>
    </row>
    <row r="4" spans="1:16" x14ac:dyDescent="0.25">
      <c r="A4" s="14" t="s">
        <v>16</v>
      </c>
      <c r="B4" s="35">
        <v>39344</v>
      </c>
    </row>
    <row r="5" spans="1:16" x14ac:dyDescent="0.25">
      <c r="A5" s="14" t="s">
        <v>17</v>
      </c>
      <c r="B5" s="31" t="s">
        <v>48</v>
      </c>
    </row>
    <row r="6" spans="1:16" x14ac:dyDescent="0.25">
      <c r="A6" s="14" t="s">
        <v>18</v>
      </c>
      <c r="B6" s="11">
        <v>1.25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36">
        <v>18</v>
      </c>
      <c r="B9" s="36">
        <v>0.2</v>
      </c>
      <c r="C9" s="36">
        <v>20</v>
      </c>
      <c r="D9" s="36"/>
      <c r="E9" s="36"/>
      <c r="F9" s="36"/>
      <c r="G9" s="36"/>
      <c r="H9" s="36">
        <v>20</v>
      </c>
      <c r="I9" s="36"/>
      <c r="J9" s="36">
        <v>70</v>
      </c>
      <c r="K9" s="28"/>
      <c r="L9" s="28"/>
      <c r="M9" s="28"/>
      <c r="N9" s="28"/>
      <c r="O9" s="28"/>
      <c r="P9" s="28"/>
    </row>
    <row r="10" spans="1:16" x14ac:dyDescent="0.25">
      <c r="A10" s="37">
        <v>22</v>
      </c>
      <c r="B10" s="37">
        <v>0.3</v>
      </c>
      <c r="C10" s="37">
        <v>30</v>
      </c>
      <c r="D10" s="37"/>
      <c r="E10" s="37"/>
      <c r="F10" s="37"/>
      <c r="G10" s="37"/>
      <c r="H10" s="37">
        <v>20</v>
      </c>
      <c r="I10" s="37">
        <v>10</v>
      </c>
      <c r="J10" s="37">
        <v>40</v>
      </c>
      <c r="K10" s="29"/>
      <c r="L10" s="29"/>
      <c r="M10" s="29"/>
      <c r="N10" s="29"/>
      <c r="O10" s="29"/>
      <c r="P10" s="29"/>
    </row>
    <row r="11" spans="1:16" x14ac:dyDescent="0.25">
      <c r="A11" s="37">
        <v>26</v>
      </c>
      <c r="B11" s="37">
        <v>0.5</v>
      </c>
      <c r="C11" s="37"/>
      <c r="D11" s="37"/>
      <c r="E11" s="37"/>
      <c r="F11" s="37"/>
      <c r="G11" s="37"/>
      <c r="H11" s="37">
        <v>10</v>
      </c>
      <c r="I11" s="37">
        <v>20</v>
      </c>
      <c r="J11" s="37">
        <v>50</v>
      </c>
      <c r="K11" s="29"/>
      <c r="L11" s="29"/>
      <c r="M11" s="29"/>
      <c r="N11" s="29"/>
      <c r="O11" s="29"/>
      <c r="P11" s="29"/>
    </row>
    <row r="12" spans="1:16" x14ac:dyDescent="0.25">
      <c r="A12" s="37">
        <v>30</v>
      </c>
      <c r="B12" s="37">
        <v>0.7</v>
      </c>
      <c r="C12" s="37">
        <v>12</v>
      </c>
      <c r="D12" s="37"/>
      <c r="E12" s="37"/>
      <c r="F12" s="37"/>
      <c r="G12" s="37"/>
      <c r="H12" s="37">
        <v>25</v>
      </c>
      <c r="I12" s="37">
        <v>10</v>
      </c>
      <c r="J12" s="37">
        <v>40</v>
      </c>
      <c r="K12" s="29"/>
      <c r="L12" s="29"/>
      <c r="M12" s="29"/>
      <c r="N12" s="29"/>
      <c r="O12" s="29"/>
      <c r="P12" s="29"/>
    </row>
    <row r="13" spans="1:16" x14ac:dyDescent="0.25">
      <c r="A13" s="37">
        <v>34</v>
      </c>
      <c r="B13" s="37">
        <v>1</v>
      </c>
      <c r="C13" s="37">
        <v>7</v>
      </c>
      <c r="D13" s="37"/>
      <c r="E13" s="37"/>
      <c r="F13" s="37"/>
      <c r="G13" s="37"/>
      <c r="H13" s="37">
        <v>35</v>
      </c>
      <c r="I13" s="37">
        <v>25</v>
      </c>
      <c r="J13" s="37">
        <v>50</v>
      </c>
      <c r="K13" s="29"/>
      <c r="L13" s="29"/>
      <c r="M13" s="29"/>
      <c r="N13" s="29"/>
      <c r="O13" s="29"/>
      <c r="P13" s="29"/>
    </row>
    <row r="14" spans="1:16" x14ac:dyDescent="0.25">
      <c r="A14" s="37">
        <v>38</v>
      </c>
      <c r="B14" s="37">
        <v>1.3</v>
      </c>
      <c r="C14" s="37">
        <v>15</v>
      </c>
      <c r="D14" s="37"/>
      <c r="E14" s="37"/>
      <c r="F14" s="37"/>
      <c r="G14" s="37"/>
      <c r="H14" s="37">
        <v>35</v>
      </c>
      <c r="I14" s="37">
        <v>5</v>
      </c>
      <c r="J14" s="37">
        <v>10</v>
      </c>
      <c r="K14" s="29"/>
      <c r="L14" s="29"/>
      <c r="M14" s="29"/>
      <c r="N14" s="29"/>
      <c r="O14" s="29"/>
      <c r="P14" s="29"/>
    </row>
    <row r="15" spans="1:16" x14ac:dyDescent="0.25">
      <c r="A15" s="37">
        <v>42</v>
      </c>
      <c r="B15" s="37">
        <v>1.6</v>
      </c>
      <c r="C15" s="37">
        <v>20</v>
      </c>
      <c r="D15" s="37"/>
      <c r="E15" s="37"/>
      <c r="F15" s="37"/>
      <c r="G15" s="37"/>
      <c r="H15" s="37">
        <v>20</v>
      </c>
      <c r="I15" s="37"/>
      <c r="J15" s="37">
        <v>5</v>
      </c>
      <c r="K15" s="29"/>
      <c r="L15" s="29"/>
      <c r="M15" s="29"/>
      <c r="N15" s="29"/>
      <c r="O15" s="29"/>
      <c r="P15" s="29"/>
    </row>
    <row r="16" spans="1:16" x14ac:dyDescent="0.25">
      <c r="A16" s="37">
        <v>46</v>
      </c>
      <c r="B16" s="37">
        <v>2</v>
      </c>
      <c r="C16" s="37">
        <v>20</v>
      </c>
      <c r="D16" s="37"/>
      <c r="E16" s="37"/>
      <c r="F16" s="37"/>
      <c r="G16" s="37"/>
      <c r="H16" s="37">
        <v>20</v>
      </c>
      <c r="I16" s="37">
        <v>5</v>
      </c>
      <c r="J16" s="37">
        <v>5</v>
      </c>
      <c r="K16" s="29"/>
      <c r="L16" s="29"/>
      <c r="M16" s="29"/>
      <c r="N16" s="29"/>
      <c r="O16" s="29"/>
      <c r="P16" s="29"/>
    </row>
    <row r="17" spans="1:16" x14ac:dyDescent="0.25">
      <c r="A17" s="37">
        <v>50</v>
      </c>
      <c r="B17" s="37">
        <v>2.4</v>
      </c>
      <c r="C17" s="37">
        <v>10</v>
      </c>
      <c r="D17" s="37"/>
      <c r="E17" s="37"/>
      <c r="F17" s="37"/>
      <c r="G17" s="37"/>
      <c r="H17" s="37">
        <v>15</v>
      </c>
      <c r="I17" s="37">
        <v>5</v>
      </c>
      <c r="J17" s="37"/>
      <c r="K17" s="29"/>
      <c r="L17" s="29"/>
      <c r="M17" s="29"/>
      <c r="N17" s="29"/>
      <c r="O17" s="29"/>
      <c r="P17" s="29"/>
    </row>
    <row r="18" spans="1:16" x14ac:dyDescent="0.25">
      <c r="A18" s="37">
        <v>54</v>
      </c>
      <c r="B18" s="37">
        <v>2.8</v>
      </c>
      <c r="C18" s="37"/>
      <c r="D18" s="37"/>
      <c r="E18" s="37"/>
      <c r="F18" s="37"/>
      <c r="G18" s="37"/>
      <c r="H18" s="37"/>
      <c r="I18" s="37"/>
      <c r="J18" s="37"/>
      <c r="K18" s="29"/>
      <c r="L18" s="29"/>
      <c r="M18" s="29"/>
      <c r="N18" s="29"/>
      <c r="O18" s="29"/>
      <c r="P18" s="29"/>
    </row>
    <row r="19" spans="1:16" x14ac:dyDescent="0.25">
      <c r="A19" s="37">
        <v>58</v>
      </c>
      <c r="B19" s="37">
        <v>3.3</v>
      </c>
      <c r="C19" s="37">
        <v>5</v>
      </c>
      <c r="D19" s="37"/>
      <c r="E19" s="37"/>
      <c r="F19" s="37"/>
      <c r="G19" s="37"/>
      <c r="H19" s="37">
        <v>5</v>
      </c>
      <c r="I19" s="37"/>
      <c r="J19" s="37"/>
      <c r="K19" s="29"/>
      <c r="L19" s="29"/>
      <c r="M19" s="29"/>
      <c r="N19" s="29"/>
      <c r="O19" s="29"/>
      <c r="P19" s="29"/>
    </row>
    <row r="20" spans="1:16" x14ac:dyDescent="0.25">
      <c r="A20" s="37">
        <v>62</v>
      </c>
      <c r="B20" s="37">
        <v>3.8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25">
      <c r="A21" s="37">
        <v>66</v>
      </c>
      <c r="B21" s="37">
        <v>4.4000000000000004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 x14ac:dyDescent="0.25">
      <c r="A22" s="37">
        <v>70</v>
      </c>
      <c r="B22" s="37">
        <v>5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25">
      <c r="A23" s="37">
        <v>74</v>
      </c>
      <c r="B23" s="37">
        <v>5.6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25">
      <c r="A24" s="37">
        <v>78</v>
      </c>
      <c r="B24" s="37">
        <v>6.2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5">
      <c r="A25" s="37">
        <v>82</v>
      </c>
      <c r="B25" s="37">
        <v>6.8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5">
      <c r="A26" s="37">
        <v>86</v>
      </c>
      <c r="B26" s="37">
        <v>7.5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25">
      <c r="A27" s="37">
        <v>90</v>
      </c>
      <c r="B27" s="37">
        <v>8.1999999999999993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139</v>
      </c>
      <c r="D54" s="13">
        <f t="shared" ref="D54:P54" si="0">SUM(D9:D51)</f>
        <v>0</v>
      </c>
      <c r="E54" s="13">
        <f t="shared" si="0"/>
        <v>0</v>
      </c>
      <c r="F54" s="13">
        <f t="shared" ref="F54" si="1">SUM(F9:F51)</f>
        <v>0</v>
      </c>
      <c r="G54" s="13">
        <f t="shared" si="0"/>
        <v>0</v>
      </c>
      <c r="H54" s="13">
        <f t="shared" si="0"/>
        <v>205</v>
      </c>
      <c r="I54" s="13">
        <f t="shared" si="0"/>
        <v>80</v>
      </c>
      <c r="J54" s="13">
        <f t="shared" si="0"/>
        <v>270</v>
      </c>
      <c r="K54" s="13">
        <f t="shared" si="0"/>
        <v>0</v>
      </c>
      <c r="L54" s="13">
        <f t="shared" si="0"/>
        <v>0</v>
      </c>
      <c r="M54" s="13">
        <f t="shared" si="0"/>
        <v>0</v>
      </c>
      <c r="N54" s="13">
        <f t="shared" si="0"/>
        <v>0</v>
      </c>
      <c r="O54" s="13">
        <f t="shared" si="0"/>
        <v>0</v>
      </c>
      <c r="P54" s="13">
        <f t="shared" si="0"/>
        <v>0</v>
      </c>
      <c r="Q54" s="19">
        <f>SUM(C54:P54)</f>
        <v>694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111.2</v>
      </c>
      <c r="D55" s="20">
        <f t="shared" ref="D55:P55" si="2">ROUND(D54/$B$6, 1)</f>
        <v>0</v>
      </c>
      <c r="E55" s="20">
        <f t="shared" si="2"/>
        <v>0</v>
      </c>
      <c r="F55" s="20">
        <f t="shared" si="2"/>
        <v>0</v>
      </c>
      <c r="G55" s="20">
        <f t="shared" si="2"/>
        <v>0</v>
      </c>
      <c r="H55" s="20">
        <f t="shared" si="2"/>
        <v>164</v>
      </c>
      <c r="I55" s="20">
        <f t="shared" si="2"/>
        <v>64</v>
      </c>
      <c r="J55" s="20">
        <f t="shared" si="2"/>
        <v>216</v>
      </c>
      <c r="K55" s="20">
        <f t="shared" si="2"/>
        <v>0</v>
      </c>
      <c r="L55" s="20">
        <f t="shared" si="2"/>
        <v>0</v>
      </c>
      <c r="M55" s="20">
        <f t="shared" si="2"/>
        <v>0</v>
      </c>
      <c r="N55" s="20">
        <f t="shared" si="2"/>
        <v>0</v>
      </c>
      <c r="O55" s="20">
        <f t="shared" si="2"/>
        <v>0</v>
      </c>
      <c r="P55" s="20">
        <f t="shared" si="2"/>
        <v>0</v>
      </c>
      <c r="Q55" s="21">
        <f>ROUND(SUM(C55:P55),0)</f>
        <v>555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>
        <f>ROUND('Berechnungen Grundflaeche'!C53, 2)</f>
        <v>14.21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21.08</v>
      </c>
      <c r="I56" s="22">
        <f>ROUND('Berechnungen Grundflaeche'!I53, 2)</f>
        <v>6.8</v>
      </c>
      <c r="J56" s="22">
        <f>ROUND('Berechnungen Grundflaeche'!J53, 2)</f>
        <v>15.98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3">
        <f>ROUND('Berechnungen Grundflaeche'!Q53,1)</f>
        <v>58.1</v>
      </c>
      <c r="R56" s="19" t="s">
        <v>41</v>
      </c>
    </row>
    <row r="57" spans="1:18" ht="18" x14ac:dyDescent="0.25">
      <c r="A57" s="19"/>
      <c r="B57" s="19" t="s">
        <v>26</v>
      </c>
      <c r="C57" s="22">
        <f>ROUND('Berechnungen Grundflaeche'!C54, 2)</f>
        <v>11.37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16.86</v>
      </c>
      <c r="I57" s="22">
        <f>ROUND('Berechnungen Grundflaeche'!I54, 2)</f>
        <v>5.44</v>
      </c>
      <c r="J57" s="22">
        <f>ROUND('Berechnungen Grundflaeche'!J54, 2)</f>
        <v>12.79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3">
        <f>ROUND('Berechnungen Grundflaeche'!Q54, 1)</f>
        <v>46.5</v>
      </c>
      <c r="R57" s="19" t="s">
        <v>42</v>
      </c>
    </row>
    <row r="58" spans="1:18" x14ac:dyDescent="0.25">
      <c r="A58" s="18"/>
      <c r="B58" s="18" t="s">
        <v>27</v>
      </c>
      <c r="C58" s="24">
        <f>ROUND(100 * 'Berechnungen Grundflaeche'!C55,0)</f>
        <v>24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36</v>
      </c>
      <c r="I58" s="24">
        <f>ROUND(100 * 'Berechnungen Grundflaeche'!I55,0)</f>
        <v>12</v>
      </c>
      <c r="J58" s="24">
        <f>ROUND(100 * 'Berechnungen Grundflaeche'!J55,0)</f>
        <v>28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160.4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237.5</v>
      </c>
      <c r="I59" s="26">
        <f>ROUND('Berechnungen Vorrat'!I53, 1)</f>
        <v>73.5</v>
      </c>
      <c r="J59" s="26">
        <f>ROUND('Berechnungen Vorrat'!J53, 1)</f>
        <v>160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631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128.30000000000001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190</v>
      </c>
      <c r="I60" s="26">
        <f>ROUND('Berechnungen Vorrat'!I54, 1)</f>
        <v>58.8</v>
      </c>
      <c r="J60" s="26">
        <f>ROUND('Berechnungen Vorrat'!J54, 1)</f>
        <v>128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505</v>
      </c>
      <c r="R60" s="19" t="s">
        <v>38</v>
      </c>
    </row>
    <row r="61" spans="1:18" x14ac:dyDescent="0.25">
      <c r="A61" s="18"/>
      <c r="B61" s="18" t="s">
        <v>27</v>
      </c>
      <c r="C61" s="24">
        <f>ROUND(100 * 'Berechnungen Vorrat'!C55, 0)</f>
        <v>25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38</v>
      </c>
      <c r="I61" s="24">
        <f>ROUND(100 * 'Berechnungen Vorrat'!I55, 0)</f>
        <v>12</v>
      </c>
      <c r="J61" s="24">
        <f>ROUND(100 * 'Berechnungen Vorrat'!J55, 0)</f>
        <v>25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P51"/>
  <sheetViews>
    <sheetView workbookViewId="0">
      <selection activeCell="G13" sqref="G13"/>
    </sheetView>
  </sheetViews>
  <sheetFormatPr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1.25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Kluppierungsprotokoll!C9/$B$6</f>
        <v>16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16</v>
      </c>
      <c r="I9" s="7">
        <f>Kluppierungsprotokoll!I9/$B$6</f>
        <v>0</v>
      </c>
      <c r="J9" s="7">
        <f>Kluppierungsprotokoll!J9/$B$6</f>
        <v>56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Kluppierungsprotokoll!C10/$B$6</f>
        <v>24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16</v>
      </c>
      <c r="I10" s="8">
        <f>Kluppierungsprotokoll!I10/$B$6</f>
        <v>8</v>
      </c>
      <c r="J10" s="8">
        <f>Kluppierungsprotokoll!J10/$B$6</f>
        <v>32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8</v>
      </c>
      <c r="I11" s="8">
        <f>Kluppierungsprotokoll!I11/$B$6</f>
        <v>16</v>
      </c>
      <c r="J11" s="8">
        <f>Kluppierungsprotokoll!J11/$B$6</f>
        <v>40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Kluppierungsprotokoll!C12/$B$6</f>
        <v>9.6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20</v>
      </c>
      <c r="I12" s="8">
        <f>Kluppierungsprotokoll!I12/$B$6</f>
        <v>8</v>
      </c>
      <c r="J12" s="8">
        <f>Kluppierungsprotokoll!J12/$B$6</f>
        <v>32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</row>
    <row r="13" spans="1:16" x14ac:dyDescent="0.25">
      <c r="A13" s="8">
        <f>Kluppierungsprotokoll!A13</f>
        <v>34</v>
      </c>
      <c r="B13" s="8">
        <f>Kluppierungsprotokoll!B13</f>
        <v>1</v>
      </c>
      <c r="C13" s="8">
        <f>Kluppierungsprotokoll!C13/$B$6</f>
        <v>5.6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28</v>
      </c>
      <c r="I13" s="8">
        <f>Kluppierungsprotokoll!I13/$B$6</f>
        <v>20</v>
      </c>
      <c r="J13" s="8">
        <f>Kluppierungsprotokoll!J13/$B$6</f>
        <v>40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25">
      <c r="A14" s="8">
        <f>Kluppierungsprotokoll!A14</f>
        <v>38</v>
      </c>
      <c r="B14" s="8">
        <f>Kluppierungsprotokoll!B14</f>
        <v>1.3</v>
      </c>
      <c r="C14" s="8">
        <f>Kluppierungsprotokoll!C14/$B$6</f>
        <v>12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28</v>
      </c>
      <c r="I14" s="8">
        <f>Kluppierungsprotokoll!I14/$B$6</f>
        <v>4</v>
      </c>
      <c r="J14" s="8">
        <f>Kluppierungsprotokoll!J14/$B$6</f>
        <v>8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</row>
    <row r="15" spans="1:16" x14ac:dyDescent="0.25">
      <c r="A15" s="8">
        <f>Kluppierungsprotokoll!A15</f>
        <v>42</v>
      </c>
      <c r="B15" s="8">
        <f>Kluppierungsprotokoll!B15</f>
        <v>1.6</v>
      </c>
      <c r="C15" s="8">
        <f>Kluppierungsprotokoll!C15/$B$6</f>
        <v>16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16</v>
      </c>
      <c r="I15" s="8">
        <f>Kluppierungsprotokoll!I15/$B$6</f>
        <v>0</v>
      </c>
      <c r="J15" s="8">
        <f>Kluppierungsprotokoll!J15/$B$6</f>
        <v>4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25">
      <c r="A16" s="8">
        <f>Kluppierungsprotokoll!A16</f>
        <v>46</v>
      </c>
      <c r="B16" s="8">
        <f>Kluppierungsprotokoll!B16</f>
        <v>2</v>
      </c>
      <c r="C16" s="8">
        <f>Kluppierungsprotokoll!C16/$B$6</f>
        <v>16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16</v>
      </c>
      <c r="I16" s="8">
        <f>Kluppierungsprotokoll!I16/$B$6</f>
        <v>4</v>
      </c>
      <c r="J16" s="8">
        <f>Kluppierungsprotokoll!J16/$B$6</f>
        <v>4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25">
      <c r="A17" s="8">
        <f>Kluppierungsprotokoll!A17</f>
        <v>50</v>
      </c>
      <c r="B17" s="8">
        <f>Kluppierungsprotokoll!B17</f>
        <v>2.4</v>
      </c>
      <c r="C17" s="8">
        <f>Kluppierungsprotokoll!C17/$B$6</f>
        <v>8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12</v>
      </c>
      <c r="I17" s="8">
        <f>Kluppierungsprotokoll!I17/$B$6</f>
        <v>4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25">
      <c r="A18" s="8">
        <f>Kluppierungsprotokoll!A18</f>
        <v>54</v>
      </c>
      <c r="B18" s="8">
        <f>Kluppierungsprotokoll!B18</f>
        <v>2.8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25">
      <c r="A19" s="8">
        <f>Kluppierungsprotokoll!A19</f>
        <v>58</v>
      </c>
      <c r="B19" s="8">
        <f>Kluppierungsprotokoll!B19</f>
        <v>3.3</v>
      </c>
      <c r="C19" s="8">
        <f>Kluppierungsprotokoll!C19/$B$6</f>
        <v>4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4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>
        <f>Kluppierungsprotokoll!A20</f>
        <v>62</v>
      </c>
      <c r="B20" s="8">
        <f>Kluppierungsprotokoll!B20</f>
        <v>3.8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>
        <f>Kluppierungsprotokoll!A21</f>
        <v>66</v>
      </c>
      <c r="B21" s="8">
        <f>Kluppierungsprotokoll!B21</f>
        <v>4.4000000000000004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25">
      <c r="A22" s="8">
        <f>Kluppierungsprotokoll!A22</f>
        <v>70</v>
      </c>
      <c r="B22" s="8">
        <f>Kluppierungsprotokoll!B22</f>
        <v>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>
        <f>Kluppierungsprotokoll!A23</f>
        <v>74</v>
      </c>
      <c r="B23" s="8">
        <f>Kluppierungsprotokoll!B23</f>
        <v>5.6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78</v>
      </c>
      <c r="B24" s="8">
        <f>Kluppierungsprotokoll!B24</f>
        <v>6.2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82</v>
      </c>
      <c r="B25" s="8">
        <f>Kluppierungsprotokoll!B25</f>
        <v>6.8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86</v>
      </c>
      <c r="B26" s="8">
        <f>Kluppierungsprotokoll!B26</f>
        <v>7.5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90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Q55"/>
  <sheetViews>
    <sheetView workbookViewId="0">
      <selection activeCell="G13" sqref="G13"/>
    </sheetView>
  </sheetViews>
  <sheetFormatPr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1.25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Kluppierungsprotokoll!C9*($A9/200)^2*PI()</f>
        <v>0.50893800988154636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0.50893800988154636</v>
      </c>
      <c r="I9" s="7">
        <f>Kluppierungsprotokoll!I9*($A9/200)^2*PI()</f>
        <v>0</v>
      </c>
      <c r="J9" s="7">
        <f>Kluppierungsprotokoll!J9*($A9/200)^2*PI()</f>
        <v>1.7812830345854125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Kluppierungsprotokoll!C10*($A10/200)^2*PI()</f>
        <v>1.1403981332530948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0.76026542216872994</v>
      </c>
      <c r="I10" s="8">
        <f>Kluppierungsprotokoll!I10*($A10/200)^2*PI()</f>
        <v>0.38013271108436497</v>
      </c>
      <c r="J10" s="8">
        <f>Kluppierungsprotokoll!J10*($A10/200)^2*PI()</f>
        <v>1.5205308443374599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0.5309291584566751</v>
      </c>
      <c r="I11" s="8">
        <f>Kluppierungsprotokoll!I11*($A11/200)^2*PI()</f>
        <v>1.0618583169133502</v>
      </c>
      <c r="J11" s="8">
        <f>Kluppierungsprotokoll!J11*($A11/200)^2*PI()</f>
        <v>2.6546457922833753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Kluppierungsprotokoll!C12*($A12/200)^2*PI()</f>
        <v>0.84823001646924423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1.7671458676442586</v>
      </c>
      <c r="I12" s="8">
        <f>Kluppierungsprotokoll!I12*($A12/200)^2*PI()</f>
        <v>0.70685834705770334</v>
      </c>
      <c r="J12" s="8">
        <f>Kluppierungsprotokoll!J12*($A12/200)^2*PI()</f>
        <v>2.8274333882308134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25">
      <c r="A13" s="8">
        <f>Kluppierungsprotokoll!A13</f>
        <v>34</v>
      </c>
      <c r="B13" s="8">
        <f>Kluppierungsprotokoll!B13</f>
        <v>1</v>
      </c>
      <c r="C13" s="8">
        <f>Kluppierungsprotokoll!C13*($A13/200)^2*PI()</f>
        <v>0.6355441938212153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3.1777209691060766</v>
      </c>
      <c r="I13" s="8">
        <f>Kluppierungsprotokoll!I13*($A13/200)^2*PI()</f>
        <v>2.269800692218626</v>
      </c>
      <c r="J13" s="8">
        <f>Kluppierungsprotokoll!J13*($A13/200)^2*PI()</f>
        <v>4.539601384437252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25">
      <c r="A14" s="8">
        <f>Kluppierungsprotokoll!A14</f>
        <v>38</v>
      </c>
      <c r="B14" s="8">
        <f>Kluppierungsprotokoll!B14</f>
        <v>1.3</v>
      </c>
      <c r="C14" s="8">
        <f>Kluppierungsprotokoll!C14*($A14/200)^2*PI()</f>
        <v>1.7011724219188729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3.9694023178107036</v>
      </c>
      <c r="I14" s="8">
        <f>Kluppierungsprotokoll!I14*($A14/200)^2*PI()</f>
        <v>0.56705747397295769</v>
      </c>
      <c r="J14" s="8">
        <f>Kluppierungsprotokoll!J14*($A14/200)^2*PI()</f>
        <v>1.1341149479459154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25">
      <c r="A15" s="8">
        <f>Kluppierungsprotokoll!A15</f>
        <v>42</v>
      </c>
      <c r="B15" s="8">
        <f>Kluppierungsprotokoll!B15</f>
        <v>1.6</v>
      </c>
      <c r="C15" s="8">
        <f>Kluppierungsprotokoll!C15*($A15/200)^2*PI()</f>
        <v>2.770884720466197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2.770884720466197</v>
      </c>
      <c r="I15" s="8">
        <f>Kluppierungsprotokoll!I15*($A15/200)^2*PI()</f>
        <v>0</v>
      </c>
      <c r="J15" s="8">
        <f>Kluppierungsprotokoll!J15*($A15/200)^2*PI()</f>
        <v>0.69272118011654926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25">
      <c r="A16" s="8">
        <f>Kluppierungsprotokoll!A16</f>
        <v>46</v>
      </c>
      <c r="B16" s="8">
        <f>Kluppierungsprotokoll!B16</f>
        <v>2</v>
      </c>
      <c r="C16" s="8">
        <f>Kluppierungsprotokoll!C16*($A16/200)^2*PI()</f>
        <v>3.3238050274980013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3.3238050274980013</v>
      </c>
      <c r="I16" s="8">
        <f>Kluppierungsprotokoll!I16*($A16/200)^2*PI()</f>
        <v>0.83095125687450033</v>
      </c>
      <c r="J16" s="8">
        <f>Kluppierungsprotokoll!J16*($A16/200)^2*PI()</f>
        <v>0.83095125687450033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25">
      <c r="A17" s="8">
        <f>Kluppierungsprotokoll!A17</f>
        <v>50</v>
      </c>
      <c r="B17" s="8">
        <f>Kluppierungsprotokoll!B17</f>
        <v>2.4</v>
      </c>
      <c r="C17" s="8">
        <f>Kluppierungsprotokoll!C17*($A17/200)^2*PI()</f>
        <v>1.9634954084936207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2.9452431127404308</v>
      </c>
      <c r="I17" s="8">
        <f>Kluppierungsprotokoll!I17*($A17/200)^2*PI()</f>
        <v>0.98174770424681035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25">
      <c r="A18" s="8">
        <f>Kluppierungsprotokoll!A18</f>
        <v>54</v>
      </c>
      <c r="B18" s="8">
        <f>Kluppierungsprotokoll!B18</f>
        <v>2.8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25">
      <c r="A19" s="8">
        <f>Kluppierungsprotokoll!A19</f>
        <v>58</v>
      </c>
      <c r="B19" s="8">
        <f>Kluppierungsprotokoll!B19</f>
        <v>3.3</v>
      </c>
      <c r="C19" s="8">
        <f>Kluppierungsprotokoll!C19*($A19/200)^2*PI()</f>
        <v>1.321039710834508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1.321039710834508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25">
      <c r="A20" s="8">
        <f>Kluppierungsprotokoll!A20</f>
        <v>62</v>
      </c>
      <c r="B20" s="8">
        <f>Kluppierungsprotokoll!B20</f>
        <v>3.8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25">
      <c r="A21" s="8">
        <f>Kluppierungsprotokoll!A21</f>
        <v>66</v>
      </c>
      <c r="B21" s="8">
        <f>Kluppierungsprotokoll!B21</f>
        <v>4.4000000000000004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25">
      <c r="A22" s="8">
        <f>Kluppierungsprotokoll!A22</f>
        <v>70</v>
      </c>
      <c r="B22" s="8">
        <f>Kluppierungsprotokoll!B22</f>
        <v>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25">
      <c r="A23" s="8">
        <f>Kluppierungsprotokoll!A23</f>
        <v>74</v>
      </c>
      <c r="B23" s="8">
        <f>Kluppierungsprotokoll!B23</f>
        <v>5.6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25">
      <c r="A24" s="8">
        <f>Kluppierungsprotokoll!A24</f>
        <v>78</v>
      </c>
      <c r="B24" s="8">
        <f>Kluppierungsprotokoll!B24</f>
        <v>6.2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82</v>
      </c>
      <c r="B25" s="8">
        <f>Kluppierungsprotokoll!B25</f>
        <v>6.8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86</v>
      </c>
      <c r="B26" s="8">
        <f>Kluppierungsprotokoll!B26</f>
        <v>7.5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90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>
        <f>SUM(C9:C51)</f>
        <v>14.213507642636301</v>
      </c>
      <c r="D53" s="2">
        <f t="shared" ref="D53:P53" si="0">SUM(D9:D51)</f>
        <v>0</v>
      </c>
      <c r="E53" s="2">
        <f t="shared" si="0"/>
        <v>0</v>
      </c>
      <c r="F53" s="2">
        <f t="shared" si="0"/>
        <v>0</v>
      </c>
      <c r="G53" s="2">
        <f t="shared" si="0"/>
        <v>0</v>
      </c>
      <c r="H53" s="2">
        <f t="shared" si="0"/>
        <v>21.075374316607132</v>
      </c>
      <c r="I53" s="2">
        <f t="shared" si="0"/>
        <v>6.7984065023683131</v>
      </c>
      <c r="J53" s="2">
        <f t="shared" si="0"/>
        <v>15.98128182881128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58.068570290423025</v>
      </c>
    </row>
    <row r="54" spans="1:17" x14ac:dyDescent="0.25">
      <c r="A54" s="2" t="s">
        <v>24</v>
      </c>
      <c r="B54" s="2" t="s">
        <v>26</v>
      </c>
      <c r="C54" s="2">
        <f>C53/$B$6</f>
        <v>11.37080611410904</v>
      </c>
      <c r="D54" s="2">
        <f t="shared" ref="D54:P54" si="1">D53/$B$6</f>
        <v>0</v>
      </c>
      <c r="E54" s="2">
        <f t="shared" si="1"/>
        <v>0</v>
      </c>
      <c r="F54" s="2">
        <f t="shared" ref="F54" si="2">F53/$B$6</f>
        <v>0</v>
      </c>
      <c r="G54" s="2">
        <f t="shared" si="1"/>
        <v>0</v>
      </c>
      <c r="H54" s="2">
        <f t="shared" si="1"/>
        <v>16.860299453285705</v>
      </c>
      <c r="I54" s="2">
        <f t="shared" si="1"/>
        <v>5.4387252018946501</v>
      </c>
      <c r="J54" s="2">
        <f t="shared" si="1"/>
        <v>12.785025463049024</v>
      </c>
      <c r="K54" s="2">
        <f t="shared" si="1"/>
        <v>0</v>
      </c>
      <c r="L54" s="2">
        <f t="shared" si="1"/>
        <v>0</v>
      </c>
      <c r="M54" s="2">
        <f t="shared" si="1"/>
        <v>0</v>
      </c>
      <c r="N54" s="2">
        <f t="shared" si="1"/>
        <v>0</v>
      </c>
      <c r="O54" s="2">
        <f t="shared" si="1"/>
        <v>0</v>
      </c>
      <c r="P54" s="2">
        <f t="shared" si="1"/>
        <v>0</v>
      </c>
      <c r="Q54" s="2">
        <f>SUM(C54:P54)</f>
        <v>46.454856232338422</v>
      </c>
    </row>
    <row r="55" spans="1:17" x14ac:dyDescent="0.25">
      <c r="A55" s="2" t="s">
        <v>24</v>
      </c>
      <c r="B55" s="2" t="s">
        <v>31</v>
      </c>
      <c r="C55" s="2">
        <f>C54/$Q54</f>
        <v>0.2447710968523788</v>
      </c>
      <c r="D55" s="2">
        <f t="shared" ref="D55:P55" si="3">D54/$Q54</f>
        <v>0</v>
      </c>
      <c r="E55" s="2">
        <f t="shared" si="3"/>
        <v>0</v>
      </c>
      <c r="F55" s="2">
        <f t="shared" ref="F55" si="4">F54/$Q54</f>
        <v>0</v>
      </c>
      <c r="G55" s="2">
        <f t="shared" si="3"/>
        <v>0</v>
      </c>
      <c r="H55" s="2">
        <f t="shared" si="3"/>
        <v>0.36293943885997471</v>
      </c>
      <c r="I55" s="2">
        <f t="shared" si="3"/>
        <v>0.1170754931345286</v>
      </c>
      <c r="J55" s="2">
        <f t="shared" si="3"/>
        <v>0.27521397115311785</v>
      </c>
      <c r="K55" s="2">
        <f t="shared" si="3"/>
        <v>0</v>
      </c>
      <c r="L55" s="2">
        <f t="shared" si="3"/>
        <v>0</v>
      </c>
      <c r="M55" s="2">
        <f t="shared" si="3"/>
        <v>0</v>
      </c>
      <c r="N55" s="2">
        <f t="shared" si="3"/>
        <v>0</v>
      </c>
      <c r="O55" s="2">
        <f t="shared" si="3"/>
        <v>0</v>
      </c>
      <c r="P55" s="2">
        <f t="shared" si="3"/>
        <v>0</v>
      </c>
      <c r="Q55" s="2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Q55"/>
  <sheetViews>
    <sheetView workbookViewId="0">
      <selection activeCell="G13" sqref="G13"/>
    </sheetView>
  </sheetViews>
  <sheetFormatPr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1.25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Kluppierungsprotokoll!C9*$B9</f>
        <v>4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4</v>
      </c>
      <c r="I9" s="7">
        <f>Kluppierungsprotokoll!I9*$B9</f>
        <v>0</v>
      </c>
      <c r="J9" s="7">
        <f>Kluppierungsprotokoll!J9*$B9</f>
        <v>14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Kluppierungsprotokoll!C10*$B10</f>
        <v>9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6</v>
      </c>
      <c r="I10" s="8">
        <f>Kluppierungsprotokoll!I10*$B10</f>
        <v>3</v>
      </c>
      <c r="J10" s="8">
        <f>Kluppierungsprotokoll!J10*$B10</f>
        <v>12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5</v>
      </c>
      <c r="I11" s="8">
        <f>Kluppierungsprotokoll!I11*$B11</f>
        <v>10</v>
      </c>
      <c r="J11" s="8">
        <f>Kluppierungsprotokoll!J11*$B11</f>
        <v>25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Kluppierungsprotokoll!C12*$B12</f>
        <v>8.3999999999999986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17.5</v>
      </c>
      <c r="I12" s="8">
        <f>Kluppierungsprotokoll!I12*$B12</f>
        <v>7</v>
      </c>
      <c r="J12" s="8">
        <f>Kluppierungsprotokoll!J12*$B12</f>
        <v>28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>
        <f>Kluppierungsprotokoll!A13</f>
        <v>34</v>
      </c>
      <c r="B13" s="8">
        <f>Kluppierungsprotokoll!B13</f>
        <v>1</v>
      </c>
      <c r="C13" s="8">
        <f>Kluppierungsprotokoll!C13*$B13</f>
        <v>7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35</v>
      </c>
      <c r="I13" s="8">
        <f>Kluppierungsprotokoll!I13*$B13</f>
        <v>25</v>
      </c>
      <c r="J13" s="8">
        <f>Kluppierungsprotokoll!J13*$B13</f>
        <v>50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>
        <f>Kluppierungsprotokoll!A14</f>
        <v>38</v>
      </c>
      <c r="B14" s="8">
        <f>Kluppierungsprotokoll!B14</f>
        <v>1.3</v>
      </c>
      <c r="C14" s="8">
        <f>Kluppierungsprotokoll!C14*$B14</f>
        <v>19.5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45.5</v>
      </c>
      <c r="I14" s="8">
        <f>Kluppierungsprotokoll!I14*$B14</f>
        <v>6.5</v>
      </c>
      <c r="J14" s="8">
        <f>Kluppierungsprotokoll!J14*$B14</f>
        <v>13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>
        <f>Kluppierungsprotokoll!A15</f>
        <v>42</v>
      </c>
      <c r="B15" s="8">
        <f>Kluppierungsprotokoll!B15</f>
        <v>1.6</v>
      </c>
      <c r="C15" s="8">
        <f>Kluppierungsprotokoll!C15*$B15</f>
        <v>32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32</v>
      </c>
      <c r="I15" s="8">
        <f>Kluppierungsprotokoll!I15*$B15</f>
        <v>0</v>
      </c>
      <c r="J15" s="8">
        <f>Kluppierungsprotokoll!J15*$B15</f>
        <v>8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>
        <f>Kluppierungsprotokoll!A16</f>
        <v>46</v>
      </c>
      <c r="B16" s="8">
        <f>Kluppierungsprotokoll!B16</f>
        <v>2</v>
      </c>
      <c r="C16" s="8">
        <f>Kluppierungsprotokoll!C16*$B16</f>
        <v>40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40</v>
      </c>
      <c r="I16" s="8">
        <f>Kluppierungsprotokoll!I16*$B16</f>
        <v>10</v>
      </c>
      <c r="J16" s="8">
        <f>Kluppierungsprotokoll!J16*$B16</f>
        <v>10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>
        <f>Kluppierungsprotokoll!A17</f>
        <v>50</v>
      </c>
      <c r="B17" s="8">
        <f>Kluppierungsprotokoll!B17</f>
        <v>2.4</v>
      </c>
      <c r="C17" s="8">
        <f>Kluppierungsprotokoll!C17*$B17</f>
        <v>24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36</v>
      </c>
      <c r="I17" s="8">
        <f>Kluppierungsprotokoll!I17*$B17</f>
        <v>12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>
        <f>Kluppierungsprotokoll!A18</f>
        <v>54</v>
      </c>
      <c r="B18" s="8">
        <f>Kluppierungsprotokoll!B18</f>
        <v>2.8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>
        <f>Kluppierungsprotokoll!A19</f>
        <v>58</v>
      </c>
      <c r="B19" s="8">
        <f>Kluppierungsprotokoll!B19</f>
        <v>3.3</v>
      </c>
      <c r="C19" s="8">
        <f>Kluppierungsprotokoll!C19*$B19</f>
        <v>16.5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16.5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>
        <f>Kluppierungsprotokoll!A20</f>
        <v>62</v>
      </c>
      <c r="B20" s="8">
        <f>Kluppierungsprotokoll!B20</f>
        <v>3.8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>
        <f>Kluppierungsprotokoll!A21</f>
        <v>66</v>
      </c>
      <c r="B21" s="8">
        <f>Kluppierungsprotokoll!B21</f>
        <v>4.4000000000000004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>
        <f>Kluppierungsprotokoll!A22</f>
        <v>70</v>
      </c>
      <c r="B22" s="8">
        <f>Kluppierungsprotokoll!B22</f>
        <v>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>
        <f>Kluppierungsprotokoll!A23</f>
        <v>74</v>
      </c>
      <c r="B23" s="8">
        <f>Kluppierungsprotokoll!B23</f>
        <v>5.6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78</v>
      </c>
      <c r="B24" s="8">
        <f>Kluppierungsprotokoll!B24</f>
        <v>6.2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82</v>
      </c>
      <c r="B25" s="8">
        <f>Kluppierungsprotokoll!B25</f>
        <v>6.8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86</v>
      </c>
      <c r="B26" s="8">
        <f>Kluppierungsprotokoll!B26</f>
        <v>7.5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90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160.4</v>
      </c>
      <c r="D53" s="2">
        <f t="shared" ref="D53:P53" si="0">SUM(D9:D51)</f>
        <v>0</v>
      </c>
      <c r="E53" s="2">
        <f t="shared" si="0"/>
        <v>0</v>
      </c>
      <c r="F53" s="2">
        <f t="shared" ref="F53" si="1">SUM(F9:F51)</f>
        <v>0</v>
      </c>
      <c r="G53" s="2">
        <f t="shared" si="0"/>
        <v>0</v>
      </c>
      <c r="H53" s="2">
        <f t="shared" si="0"/>
        <v>237.5</v>
      </c>
      <c r="I53" s="2">
        <f t="shared" si="0"/>
        <v>73.5</v>
      </c>
      <c r="J53" s="2">
        <f t="shared" si="0"/>
        <v>160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631.4</v>
      </c>
    </row>
    <row r="54" spans="1:17" x14ac:dyDescent="0.25">
      <c r="A54" s="2" t="s">
        <v>25</v>
      </c>
      <c r="B54" s="2" t="s">
        <v>26</v>
      </c>
      <c r="C54" s="2">
        <f>C53/$B$6</f>
        <v>128.32</v>
      </c>
      <c r="D54" s="2">
        <f t="shared" ref="D54:P54" si="2">D53/$B$6</f>
        <v>0</v>
      </c>
      <c r="E54" s="2">
        <f t="shared" si="2"/>
        <v>0</v>
      </c>
      <c r="F54" s="2">
        <f t="shared" ref="F54" si="3">F53/$B$6</f>
        <v>0</v>
      </c>
      <c r="G54" s="2">
        <f t="shared" si="2"/>
        <v>0</v>
      </c>
      <c r="H54" s="2">
        <f t="shared" si="2"/>
        <v>190</v>
      </c>
      <c r="I54" s="2">
        <f t="shared" si="2"/>
        <v>58.8</v>
      </c>
      <c r="J54" s="2">
        <f t="shared" si="2"/>
        <v>128</v>
      </c>
      <c r="K54" s="2">
        <f t="shared" si="2"/>
        <v>0</v>
      </c>
      <c r="L54" s="2">
        <f t="shared" si="2"/>
        <v>0</v>
      </c>
      <c r="M54" s="2">
        <f t="shared" si="2"/>
        <v>0</v>
      </c>
      <c r="N54" s="2">
        <f t="shared" si="2"/>
        <v>0</v>
      </c>
      <c r="O54" s="2">
        <f t="shared" si="2"/>
        <v>0</v>
      </c>
      <c r="P54" s="2">
        <f t="shared" si="2"/>
        <v>0</v>
      </c>
      <c r="Q54" s="2">
        <f>SUM(C54:P54)</f>
        <v>505.12</v>
      </c>
    </row>
    <row r="55" spans="1:17" x14ac:dyDescent="0.25">
      <c r="A55" s="2" t="s">
        <v>25</v>
      </c>
      <c r="B55" s="2" t="s">
        <v>31</v>
      </c>
      <c r="C55" s="2">
        <f>C54/$Q54</f>
        <v>0.25403864428254669</v>
      </c>
      <c r="D55" s="2">
        <f t="shared" ref="D55:P55" si="4">D54/$Q54</f>
        <v>0</v>
      </c>
      <c r="E55" s="2">
        <f t="shared" si="4"/>
        <v>0</v>
      </c>
      <c r="F55" s="2">
        <f t="shared" ref="F55" si="5">F54/$Q54</f>
        <v>0</v>
      </c>
      <c r="G55" s="2">
        <f t="shared" si="4"/>
        <v>0</v>
      </c>
      <c r="H55" s="2">
        <f t="shared" si="4"/>
        <v>0.37614824200190056</v>
      </c>
      <c r="I55" s="2">
        <f t="shared" si="4"/>
        <v>0.11640798226164079</v>
      </c>
      <c r="J55" s="2">
        <f t="shared" si="4"/>
        <v>0.25340513145391191</v>
      </c>
      <c r="K55" s="2">
        <f t="shared" si="4"/>
        <v>0</v>
      </c>
      <c r="L55" s="2">
        <f t="shared" si="4"/>
        <v>0</v>
      </c>
      <c r="M55" s="2">
        <f t="shared" si="4"/>
        <v>0</v>
      </c>
      <c r="N55" s="2">
        <f t="shared" si="4"/>
        <v>0</v>
      </c>
      <c r="O55" s="2">
        <f t="shared" si="4"/>
        <v>0</v>
      </c>
      <c r="P55" s="2">
        <f t="shared" si="4"/>
        <v>0</v>
      </c>
      <c r="Q55" s="2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Ueli Schmid</cp:lastModifiedBy>
  <dcterms:created xsi:type="dcterms:W3CDTF">2022-03-10T11:48:40Z</dcterms:created>
  <dcterms:modified xsi:type="dcterms:W3CDTF">2022-11-17T10:00:19Z</dcterms:modified>
</cp:coreProperties>
</file>