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O:\AFW2022\4_Wald\Schutzwald\Weiserflächen\09 Wihelbach\"/>
    </mc:Choice>
  </mc:AlternateContent>
  <xr:revisionPtr revIDLastSave="0" documentId="13_ncr:1_{2584D73B-D8D7-4538-88CB-F789D8920EC2}" xr6:coauthVersionLast="36" xr6:coauthVersionMax="47" xr10:uidLastSave="{00000000-0000-0000-0000-000000000000}"/>
  <bookViews>
    <workbookView xWindow="-33960" yWindow="-960" windowWidth="28800" windowHeight="17505" xr2:uid="{F5AF8166-C36D-8F43-A718-C991CCD96BC1}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6" l="1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4" i="5" l="1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J32" i="5" l="1"/>
  <c r="R32" i="5"/>
  <c r="C32" i="5"/>
  <c r="K32" i="5"/>
  <c r="S32" i="5"/>
  <c r="G32" i="5"/>
  <c r="D32" i="5"/>
  <c r="L32" i="5"/>
  <c r="E32" i="5"/>
  <c r="M32" i="5"/>
  <c r="F32" i="5"/>
  <c r="N32" i="5"/>
  <c r="O32" i="5"/>
  <c r="H32" i="5"/>
  <c r="P32" i="5"/>
  <c r="I32" i="5"/>
  <c r="Q32" i="5"/>
  <c r="I32" i="6"/>
  <c r="Q32" i="6"/>
  <c r="S32" i="6"/>
  <c r="J32" i="6"/>
  <c r="R32" i="6"/>
  <c r="D32" i="6"/>
  <c r="L32" i="6"/>
  <c r="E32" i="6"/>
  <c r="M32" i="6"/>
  <c r="F32" i="6"/>
  <c r="N32" i="6"/>
  <c r="G32" i="6"/>
  <c r="O32" i="6"/>
  <c r="C32" i="6"/>
  <c r="H32" i="6"/>
  <c r="P32" i="6"/>
  <c r="K32" i="6"/>
  <c r="I33" i="5"/>
  <c r="Q33" i="5"/>
  <c r="J33" i="5"/>
  <c r="R33" i="5"/>
  <c r="N33" i="5"/>
  <c r="C33" i="5"/>
  <c r="K33" i="5"/>
  <c r="S33" i="5"/>
  <c r="E33" i="5"/>
  <c r="F33" i="5"/>
  <c r="D33" i="5"/>
  <c r="L33" i="5"/>
  <c r="M33" i="5"/>
  <c r="G33" i="5"/>
  <c r="O33" i="5"/>
  <c r="H33" i="5"/>
  <c r="P33" i="5"/>
  <c r="H33" i="6"/>
  <c r="P33" i="6"/>
  <c r="Q33" i="6"/>
  <c r="J33" i="6"/>
  <c r="R33" i="6"/>
  <c r="I33" i="6"/>
  <c r="C33" i="6"/>
  <c r="K33" i="6"/>
  <c r="S33" i="6"/>
  <c r="D33" i="6"/>
  <c r="L33" i="6"/>
  <c r="E33" i="6"/>
  <c r="M33" i="6"/>
  <c r="F33" i="6"/>
  <c r="N33" i="6"/>
  <c r="G33" i="6"/>
  <c r="O33" i="6"/>
  <c r="D30" i="5"/>
  <c r="L30" i="5"/>
  <c r="E30" i="5"/>
  <c r="M30" i="5"/>
  <c r="F30" i="5"/>
  <c r="N30" i="5"/>
  <c r="H30" i="5"/>
  <c r="I30" i="5"/>
  <c r="G30" i="5"/>
  <c r="O30" i="5"/>
  <c r="P30" i="5"/>
  <c r="Q30" i="5"/>
  <c r="J30" i="5"/>
  <c r="R30" i="5"/>
  <c r="C30" i="5"/>
  <c r="K30" i="5"/>
  <c r="S30" i="5"/>
  <c r="C30" i="6"/>
  <c r="K30" i="6"/>
  <c r="S30" i="6"/>
  <c r="M30" i="6"/>
  <c r="D30" i="6"/>
  <c r="L30" i="6"/>
  <c r="E30" i="6"/>
  <c r="F30" i="6"/>
  <c r="N30" i="6"/>
  <c r="O30" i="6"/>
  <c r="G30" i="6"/>
  <c r="H30" i="6"/>
  <c r="P30" i="6"/>
  <c r="I30" i="6"/>
  <c r="Q30" i="6"/>
  <c r="J30" i="6"/>
  <c r="R30" i="6"/>
  <c r="C31" i="5"/>
  <c r="K31" i="5"/>
  <c r="S31" i="5"/>
  <c r="D31" i="5"/>
  <c r="L31" i="5"/>
  <c r="G31" i="5"/>
  <c r="H31" i="5"/>
  <c r="E31" i="5"/>
  <c r="M31" i="5"/>
  <c r="O31" i="5"/>
  <c r="P31" i="5"/>
  <c r="F31" i="5"/>
  <c r="N31" i="5"/>
  <c r="I31" i="5"/>
  <c r="Q31" i="5"/>
  <c r="J31" i="5"/>
  <c r="R31" i="5"/>
  <c r="J31" i="6"/>
  <c r="R31" i="6"/>
  <c r="K31" i="6"/>
  <c r="L31" i="6"/>
  <c r="C31" i="6"/>
  <c r="S31" i="6"/>
  <c r="D31" i="6"/>
  <c r="E31" i="6"/>
  <c r="M31" i="6"/>
  <c r="F31" i="6"/>
  <c r="N31" i="6"/>
  <c r="G31" i="6"/>
  <c r="O31" i="6"/>
  <c r="H31" i="6"/>
  <c r="P31" i="6"/>
  <c r="I31" i="6"/>
  <c r="Q31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Ueli Schmid</author>
  </authors>
  <commentList>
    <comment ref="B8" authorId="0" shapeId="0" xr:uid="{644C3D8A-6599-4D90-B781-570C68E8756A}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<sst xmlns="http://schemas.openxmlformats.org/spreadsheetml/2006/main" count="155" uniqueCount="52">
  <si>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</si>
  <si>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</si>
  <si>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</si>
  <si>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</si>
  <si>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</si>
  <si>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</si>
  <si>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</si>
  <si>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</si>
  <si>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</si>
  <si>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</si>
  <si>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</si>
  <si>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</si>
  <si>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</si>
  <si>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</si>
  <si>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</si>
  <si>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</si>
  <si>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</si>
  <si>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</si>
  <si>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</si>
  <si>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</si>
  <si>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</si>
  <si>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</si>
  <si>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</si>
  <si>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</si>
  <si>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</si>
  <si>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</si>
  <si>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</si>
  <si>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</si>
  <si>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</si>
  <si>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</si>
  <si>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</si>
  <si>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</si>
  <si>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</si>
  <si>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</si>
  <si>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</si>
  <si>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</si>
  <si>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</si>
  <si>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</si>
  <si>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</si>
  <si>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</si>
  <si>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</si>
  <si>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</si>
  <si>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</si>
  <si>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</si>
  <si>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</si>
  <si>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</si>
  <si>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</si>
  <si>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Arve</t>
  </si>
  <si>
    <t>Eichen</t>
  </si>
  <si>
    <t>Kastanie</t>
  </si>
  <si>
    <t>Wihelbach</t>
  </si>
  <si>
    <t>Korporation Walchwil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</si>
</sst>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61E91-DE83-D44C-87F7-892B9BB27036}">
  <dimension ref="A1:U61"/>
  <sheetViews>
    <sheetView tabSelected="1" topLeftCell="A4" workbookViewId="0">
      <selection activeCell="S10" sqref="S10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50</v>
      </c>
    </row>
    <row r="4" spans="1:19" x14ac:dyDescent="0.25">
      <c r="A4" s="13" t="s">
        <v>16</v>
      </c>
      <c r="B4" s="28">
        <v>43677</v>
      </c>
    </row>
    <row r="5" spans="1:19" x14ac:dyDescent="0.25">
      <c r="A5" s="13" t="s">
        <v>17</v>
      </c>
      <c r="B5" s="10" t="s">
        <v>51</v>
      </c>
    </row>
    <row r="6" spans="1:19" x14ac:dyDescent="0.25">
      <c r="A6" s="13" t="s">
        <v>18</v>
      </c>
      <c r="B6" s="6">
        <v>0.85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47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48</v>
      </c>
      <c r="Q8" s="15" t="s">
        <v>49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</v>
      </c>
      <c r="C9" s="7">
        <v>0</v>
      </c>
      <c r="D9" s="7">
        <v>1</v>
      </c>
      <c r="E9" s="7"/>
      <c r="F9" s="7"/>
      <c r="G9" s="7"/>
      <c r="H9" s="7">
        <v>3</v>
      </c>
      <c r="I9" s="7">
        <v>15</v>
      </c>
      <c r="J9" s="7">
        <v>8</v>
      </c>
      <c r="K9" s="7">
        <v>10</v>
      </c>
      <c r="L9" s="7">
        <v>2</v>
      </c>
      <c r="M9" s="7">
        <v>5</v>
      </c>
      <c r="N9" s="7">
        <v>1</v>
      </c>
      <c r="O9" s="7">
        <v>3</v>
      </c>
      <c r="P9" s="7">
        <v>0</v>
      </c>
      <c r="Q9" s="7">
        <v>1</v>
      </c>
      <c r="R9" s="7"/>
      <c r="S9" s="7">
        <v>8</v>
      </c>
    </row>
    <row r="10" spans="1:19" x14ac:dyDescent="0.25">
      <c r="A10" s="8">
        <v>18</v>
      </c>
      <c r="B10" s="8">
        <v>0.2</v>
      </c>
      <c r="C10" s="8">
        <v>2</v>
      </c>
      <c r="D10" s="8">
        <v>0</v>
      </c>
      <c r="E10" s="8"/>
      <c r="F10" s="8">
        <v>0</v>
      </c>
      <c r="G10" s="8"/>
      <c r="H10" s="8"/>
      <c r="I10" s="8">
        <v>6</v>
      </c>
      <c r="J10" s="8">
        <v>5</v>
      </c>
      <c r="K10" s="8">
        <v>3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1</v>
      </c>
      <c r="R10" s="8"/>
      <c r="S10" s="8">
        <v>4</v>
      </c>
    </row>
    <row r="11" spans="1:19" x14ac:dyDescent="0.25">
      <c r="A11" s="8">
        <v>22</v>
      </c>
      <c r="B11" s="8">
        <v>0.3</v>
      </c>
      <c r="C11" s="8">
        <v>0</v>
      </c>
      <c r="D11" s="8">
        <v>0</v>
      </c>
      <c r="E11" s="8"/>
      <c r="F11" s="8">
        <v>0</v>
      </c>
      <c r="G11" s="8"/>
      <c r="H11" s="8"/>
      <c r="I11" s="8">
        <v>14</v>
      </c>
      <c r="J11" s="8">
        <v>3</v>
      </c>
      <c r="K11" s="8">
        <v>3</v>
      </c>
      <c r="L11" s="8">
        <v>0</v>
      </c>
      <c r="M11" s="8">
        <v>2</v>
      </c>
      <c r="N11" s="8">
        <v>0</v>
      </c>
      <c r="O11" s="8">
        <v>0</v>
      </c>
      <c r="P11" s="8">
        <v>0</v>
      </c>
      <c r="Q11" s="8">
        <v>0</v>
      </c>
      <c r="R11" s="8"/>
      <c r="S11" s="8">
        <v>3</v>
      </c>
    </row>
    <row r="12" spans="1:19" x14ac:dyDescent="0.25">
      <c r="A12" s="8">
        <v>26</v>
      </c>
      <c r="B12" s="8">
        <v>0.5</v>
      </c>
      <c r="C12" s="8">
        <v>0</v>
      </c>
      <c r="D12" s="8">
        <v>0</v>
      </c>
      <c r="E12" s="8"/>
      <c r="F12" s="8">
        <v>0</v>
      </c>
      <c r="G12" s="8"/>
      <c r="H12" s="8"/>
      <c r="I12" s="8">
        <v>13</v>
      </c>
      <c r="J12" s="8">
        <v>5</v>
      </c>
      <c r="K12" s="8">
        <v>2</v>
      </c>
      <c r="L12" s="8">
        <v>0</v>
      </c>
      <c r="M12" s="8">
        <v>2</v>
      </c>
      <c r="N12" s="8">
        <v>0</v>
      </c>
      <c r="O12" s="8">
        <v>1</v>
      </c>
      <c r="P12" s="8">
        <v>0</v>
      </c>
      <c r="Q12" s="8">
        <v>0</v>
      </c>
      <c r="R12" s="8"/>
      <c r="S12" s="8">
        <v>1</v>
      </c>
    </row>
    <row r="13" spans="1:19" x14ac:dyDescent="0.25">
      <c r="A13" s="8">
        <v>30</v>
      </c>
      <c r="B13" s="8">
        <v>0.7</v>
      </c>
      <c r="C13" s="8"/>
      <c r="D13" s="8">
        <v>0</v>
      </c>
      <c r="E13" s="8"/>
      <c r="F13" s="8">
        <v>0</v>
      </c>
      <c r="G13" s="8"/>
      <c r="H13" s="8"/>
      <c r="I13" s="8">
        <v>8</v>
      </c>
      <c r="J13" s="8">
        <v>6</v>
      </c>
      <c r="K13" s="8">
        <v>2</v>
      </c>
      <c r="L13" s="8">
        <v>0</v>
      </c>
      <c r="M13" s="8">
        <v>0</v>
      </c>
      <c r="N13" s="8">
        <v>0</v>
      </c>
      <c r="O13" s="8">
        <v>2</v>
      </c>
      <c r="P13" s="8">
        <v>1</v>
      </c>
      <c r="Q13" s="8">
        <v>0</v>
      </c>
      <c r="R13" s="8"/>
      <c r="S13" s="8">
        <v>1</v>
      </c>
    </row>
    <row r="14" spans="1:19" x14ac:dyDescent="0.25">
      <c r="A14" s="8">
        <v>34</v>
      </c>
      <c r="B14" s="8">
        <v>1</v>
      </c>
      <c r="C14" s="8"/>
      <c r="D14" s="8">
        <v>0</v>
      </c>
      <c r="E14" s="8"/>
      <c r="F14" s="8">
        <v>0</v>
      </c>
      <c r="G14" s="8"/>
      <c r="H14" s="8"/>
      <c r="I14" s="8">
        <v>3</v>
      </c>
      <c r="J14" s="8">
        <v>2</v>
      </c>
      <c r="K14" s="8">
        <v>1</v>
      </c>
      <c r="L14" s="8">
        <v>1</v>
      </c>
      <c r="M14" s="8">
        <v>0</v>
      </c>
      <c r="N14" s="8">
        <v>1</v>
      </c>
      <c r="O14" s="8">
        <v>2</v>
      </c>
      <c r="P14" s="8">
        <v>0</v>
      </c>
      <c r="Q14" s="8">
        <v>0</v>
      </c>
      <c r="R14" s="8"/>
      <c r="S14" s="8">
        <v>0</v>
      </c>
    </row>
    <row r="15" spans="1:19" x14ac:dyDescent="0.25">
      <c r="A15" s="8">
        <v>38</v>
      </c>
      <c r="B15" s="8">
        <v>1.3</v>
      </c>
      <c r="C15" s="8"/>
      <c r="D15" s="8"/>
      <c r="E15" s="8"/>
      <c r="F15" s="8">
        <v>2</v>
      </c>
      <c r="G15" s="8"/>
      <c r="H15" s="8"/>
      <c r="I15" s="8">
        <v>0</v>
      </c>
      <c r="J15" s="8">
        <v>0</v>
      </c>
      <c r="K15" s="8">
        <v>1</v>
      </c>
      <c r="L15" s="8">
        <v>0</v>
      </c>
      <c r="M15" s="8">
        <v>1</v>
      </c>
      <c r="N15" s="8">
        <v>0</v>
      </c>
      <c r="O15" s="8">
        <v>0</v>
      </c>
      <c r="P15" s="8">
        <v>0</v>
      </c>
      <c r="Q15" s="8">
        <v>0</v>
      </c>
      <c r="R15" s="8"/>
      <c r="S15" s="8">
        <v>0</v>
      </c>
    </row>
    <row r="16" spans="1:19" x14ac:dyDescent="0.25">
      <c r="A16" s="8">
        <v>42</v>
      </c>
      <c r="B16" s="8">
        <v>1.7</v>
      </c>
      <c r="C16" s="8"/>
      <c r="D16" s="8"/>
      <c r="E16" s="8"/>
      <c r="F16" s="8">
        <v>0</v>
      </c>
      <c r="G16" s="8"/>
      <c r="H16" s="8"/>
      <c r="I16" s="8">
        <v>4</v>
      </c>
      <c r="J16" s="8">
        <v>1</v>
      </c>
      <c r="K16" s="8">
        <v>2</v>
      </c>
      <c r="L16" s="8">
        <v>0</v>
      </c>
      <c r="M16" s="8">
        <v>0</v>
      </c>
      <c r="N16" s="8">
        <v>0</v>
      </c>
      <c r="O16" s="8">
        <v>1</v>
      </c>
      <c r="P16" s="8">
        <v>0</v>
      </c>
      <c r="Q16" s="8">
        <v>0</v>
      </c>
      <c r="R16" s="8"/>
      <c r="S16" s="8">
        <v>0</v>
      </c>
    </row>
    <row r="17" spans="1:19" x14ac:dyDescent="0.25">
      <c r="A17" s="8">
        <v>46</v>
      </c>
      <c r="B17" s="8">
        <v>2.1</v>
      </c>
      <c r="C17" s="8"/>
      <c r="D17" s="8"/>
      <c r="E17" s="8"/>
      <c r="F17" s="8">
        <v>1</v>
      </c>
      <c r="G17" s="8"/>
      <c r="H17" s="8"/>
      <c r="I17" s="8">
        <v>5</v>
      </c>
      <c r="J17" s="8">
        <v>1</v>
      </c>
      <c r="K17" s="8">
        <v>0</v>
      </c>
      <c r="L17" s="8">
        <v>1</v>
      </c>
      <c r="M17" s="8">
        <v>0</v>
      </c>
      <c r="N17" s="8">
        <v>0</v>
      </c>
      <c r="O17" s="8">
        <v>1</v>
      </c>
      <c r="P17" s="8">
        <v>1</v>
      </c>
      <c r="Q17" s="8">
        <v>1</v>
      </c>
      <c r="R17" s="8"/>
      <c r="S17" s="8">
        <v>0</v>
      </c>
    </row>
    <row r="18" spans="1:19" x14ac:dyDescent="0.25">
      <c r="A18" s="8">
        <v>50</v>
      </c>
      <c r="B18" s="8">
        <v>2.5</v>
      </c>
      <c r="C18" s="8"/>
      <c r="D18" s="8"/>
      <c r="E18" s="8"/>
      <c r="F18" s="8">
        <v>1</v>
      </c>
      <c r="G18" s="8"/>
      <c r="H18" s="8"/>
      <c r="I18" s="8">
        <v>3</v>
      </c>
      <c r="J18" s="8">
        <v>3</v>
      </c>
      <c r="K18" s="8">
        <v>2</v>
      </c>
      <c r="L18" s="8">
        <v>0</v>
      </c>
      <c r="M18" s="8">
        <v>3</v>
      </c>
      <c r="N18" s="8">
        <v>0</v>
      </c>
      <c r="O18" s="8">
        <v>0</v>
      </c>
      <c r="P18" s="8">
        <v>0</v>
      </c>
      <c r="Q18" s="8">
        <v>0</v>
      </c>
      <c r="R18" s="8"/>
      <c r="S18" s="8">
        <v>1</v>
      </c>
    </row>
    <row r="19" spans="1:19" x14ac:dyDescent="0.25">
      <c r="A19" s="8">
        <v>54</v>
      </c>
      <c r="B19" s="8">
        <v>2.9</v>
      </c>
      <c r="C19" s="8"/>
      <c r="D19" s="8"/>
      <c r="E19" s="8"/>
      <c r="F19" s="8">
        <v>1</v>
      </c>
      <c r="G19" s="8"/>
      <c r="H19" s="8"/>
      <c r="I19" s="8">
        <v>2</v>
      </c>
      <c r="J19" s="8">
        <v>1</v>
      </c>
      <c r="K19" s="8">
        <v>0</v>
      </c>
      <c r="L19" s="8">
        <v>0</v>
      </c>
      <c r="M19" s="8">
        <v>1</v>
      </c>
      <c r="N19" s="8">
        <v>0</v>
      </c>
      <c r="O19" s="8">
        <v>1</v>
      </c>
      <c r="P19" s="8">
        <v>0</v>
      </c>
      <c r="Q19" s="8"/>
      <c r="R19" s="8"/>
      <c r="S19" s="8"/>
    </row>
    <row r="20" spans="1:19" x14ac:dyDescent="0.25">
      <c r="A20" s="8">
        <v>58</v>
      </c>
      <c r="B20" s="8">
        <v>3.4</v>
      </c>
      <c r="C20" s="8"/>
      <c r="D20" s="8"/>
      <c r="E20" s="8"/>
      <c r="F20" s="8">
        <v>0</v>
      </c>
      <c r="G20" s="8"/>
      <c r="H20" s="8"/>
      <c r="I20" s="8">
        <v>1</v>
      </c>
      <c r="J20" s="8">
        <v>0</v>
      </c>
      <c r="K20" s="8">
        <v>1</v>
      </c>
      <c r="L20" s="8">
        <v>0</v>
      </c>
      <c r="M20" s="8">
        <v>0</v>
      </c>
      <c r="N20" s="8"/>
      <c r="O20" s="8">
        <v>1</v>
      </c>
      <c r="P20" s="8">
        <v>0</v>
      </c>
      <c r="Q20" s="8"/>
      <c r="R20" s="8"/>
      <c r="S20" s="8"/>
    </row>
    <row r="21" spans="1:19" x14ac:dyDescent="0.25">
      <c r="A21" s="8">
        <v>62</v>
      </c>
      <c r="B21" s="8">
        <v>3.9</v>
      </c>
      <c r="C21" s="8"/>
      <c r="D21" s="8"/>
      <c r="E21" s="8"/>
      <c r="F21" s="8">
        <v>1</v>
      </c>
      <c r="G21" s="8"/>
      <c r="H21" s="8"/>
      <c r="I21" s="8">
        <v>0</v>
      </c>
      <c r="J21" s="8">
        <v>0</v>
      </c>
      <c r="K21" s="8">
        <v>0</v>
      </c>
      <c r="L21" s="8"/>
      <c r="M21" s="8">
        <v>0</v>
      </c>
      <c r="N21" s="8"/>
      <c r="O21" s="8">
        <v>0</v>
      </c>
      <c r="P21" s="8"/>
      <c r="Q21" s="8"/>
      <c r="R21" s="8"/>
      <c r="S21" s="8"/>
    </row>
    <row r="22" spans="1:19" x14ac:dyDescent="0.25">
      <c r="A22" s="8">
        <v>66</v>
      </c>
      <c r="B22" s="8">
        <v>4.5</v>
      </c>
      <c r="C22" s="8"/>
      <c r="D22" s="8"/>
      <c r="E22" s="8"/>
      <c r="F22" s="8">
        <v>0</v>
      </c>
      <c r="G22" s="8"/>
      <c r="H22" s="8"/>
      <c r="I22" s="8">
        <v>1</v>
      </c>
      <c r="J22" s="8">
        <v>0</v>
      </c>
      <c r="K22" s="8">
        <v>0</v>
      </c>
      <c r="L22" s="8"/>
      <c r="M22" s="8">
        <v>1</v>
      </c>
      <c r="N22" s="8"/>
      <c r="O22" s="8">
        <v>0</v>
      </c>
      <c r="P22" s="8"/>
      <c r="Q22" s="8"/>
      <c r="R22" s="8"/>
      <c r="S22" s="8"/>
    </row>
    <row r="23" spans="1:19" x14ac:dyDescent="0.25">
      <c r="A23" s="8">
        <v>70</v>
      </c>
      <c r="B23" s="8">
        <v>5.0999999999999996</v>
      </c>
      <c r="C23" s="8"/>
      <c r="D23" s="8"/>
      <c r="E23" s="8"/>
      <c r="F23" s="8">
        <v>1</v>
      </c>
      <c r="G23" s="8"/>
      <c r="H23" s="8"/>
      <c r="I23" s="8">
        <v>0</v>
      </c>
      <c r="J23" s="8">
        <v>0</v>
      </c>
      <c r="K23" s="8">
        <v>1</v>
      </c>
      <c r="L23" s="8"/>
      <c r="M23" s="8">
        <v>1</v>
      </c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5.7</v>
      </c>
      <c r="C24" s="8"/>
      <c r="D24" s="8"/>
      <c r="E24" s="8"/>
      <c r="F24" s="8">
        <v>0</v>
      </c>
      <c r="G24" s="8"/>
      <c r="H24" s="8"/>
      <c r="I24" s="8">
        <v>1</v>
      </c>
      <c r="J24" s="8">
        <v>0</v>
      </c>
      <c r="K24" s="8">
        <v>0</v>
      </c>
      <c r="L24" s="8"/>
      <c r="M24" s="8">
        <v>0</v>
      </c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6.4</v>
      </c>
      <c r="C25" s="8"/>
      <c r="D25" s="8"/>
      <c r="E25" s="8"/>
      <c r="F25" s="8"/>
      <c r="G25" s="8"/>
      <c r="H25" s="8"/>
      <c r="I25" s="8">
        <v>0</v>
      </c>
      <c r="J25" s="8">
        <v>1</v>
      </c>
      <c r="K25" s="8">
        <v>0</v>
      </c>
      <c r="L25" s="8"/>
      <c r="M25" s="8">
        <v>0</v>
      </c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7.2</v>
      </c>
      <c r="C26" s="8"/>
      <c r="D26" s="8"/>
      <c r="E26" s="8"/>
      <c r="F26" s="8"/>
      <c r="G26" s="8"/>
      <c r="H26" s="8"/>
      <c r="I26" s="8">
        <v>0</v>
      </c>
      <c r="J26" s="8"/>
      <c r="K26" s="8"/>
      <c r="L26" s="8"/>
      <c r="M26" s="8">
        <v>0</v>
      </c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8</v>
      </c>
      <c r="C27" s="8"/>
      <c r="D27" s="8"/>
      <c r="E27" s="8"/>
      <c r="F27" s="8"/>
      <c r="G27" s="8"/>
      <c r="H27" s="8"/>
      <c r="I27" s="8">
        <v>0</v>
      </c>
      <c r="J27" s="8"/>
      <c r="K27" s="8"/>
      <c r="L27" s="8"/>
      <c r="M27" s="8">
        <v>0</v>
      </c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8.8000000000000007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9.6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>
        <v>10.4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>
        <v>102</v>
      </c>
      <c r="B31" s="8">
        <v>11.3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>
        <v>106</v>
      </c>
      <c r="B32" s="8">
        <v>12.2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>
        <v>110</v>
      </c>
      <c r="B33" s="8">
        <v>13.2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47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48</v>
      </c>
      <c r="Q53" s="17" t="s">
        <v>49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2</v>
      </c>
      <c r="D54" s="12">
        <f t="shared" ref="D54:S54" si="0">SUM(D9:D51)</f>
        <v>1</v>
      </c>
      <c r="E54" s="12">
        <f t="shared" si="0"/>
        <v>0</v>
      </c>
      <c r="F54" s="12">
        <f t="shared" ref="F54:G54" si="1">SUM(F9:F51)</f>
        <v>7</v>
      </c>
      <c r="G54" s="12">
        <f t="shared" si="1"/>
        <v>0</v>
      </c>
      <c r="H54" s="12">
        <f t="shared" si="0"/>
        <v>3</v>
      </c>
      <c r="I54" s="12">
        <f t="shared" si="0"/>
        <v>76</v>
      </c>
      <c r="J54" s="12">
        <f t="shared" si="0"/>
        <v>36</v>
      </c>
      <c r="K54" s="12">
        <f t="shared" si="0"/>
        <v>28</v>
      </c>
      <c r="L54" s="12">
        <f t="shared" si="0"/>
        <v>4</v>
      </c>
      <c r="M54" s="12">
        <f t="shared" si="0"/>
        <v>16</v>
      </c>
      <c r="N54" s="12">
        <f t="shared" si="0"/>
        <v>2</v>
      </c>
      <c r="O54" s="12">
        <f t="shared" si="0"/>
        <v>12</v>
      </c>
      <c r="P54" s="12">
        <f t="shared" ref="P54:Q54" si="2">SUM(P9:P51)</f>
        <v>2</v>
      </c>
      <c r="Q54" s="12">
        <f t="shared" si="2"/>
        <v>3</v>
      </c>
      <c r="R54" s="12">
        <f t="shared" si="0"/>
        <v>0</v>
      </c>
      <c r="S54" s="12">
        <f t="shared" si="0"/>
        <v>18</v>
      </c>
      <c r="T54" s="13">
        <f>SUM(C54:S54)</f>
        <v>210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2.4</v>
      </c>
      <c r="D55" s="20">
        <f t="shared" ref="D55:S55" si="3">ROUND(D54/$B$6, 1)</f>
        <v>1.2</v>
      </c>
      <c r="E55" s="20">
        <f t="shared" si="3"/>
        <v>0</v>
      </c>
      <c r="F55" s="20">
        <f t="shared" si="3"/>
        <v>8.1999999999999993</v>
      </c>
      <c r="G55" s="20">
        <f t="shared" ref="G55" si="4">ROUND(G54/$B$6, 1)</f>
        <v>0</v>
      </c>
      <c r="H55" s="20">
        <f t="shared" si="3"/>
        <v>3.5</v>
      </c>
      <c r="I55" s="20">
        <f t="shared" si="3"/>
        <v>89.4</v>
      </c>
      <c r="J55" s="20">
        <f t="shared" si="3"/>
        <v>42.4</v>
      </c>
      <c r="K55" s="20">
        <f t="shared" si="3"/>
        <v>32.9</v>
      </c>
      <c r="L55" s="20">
        <f t="shared" si="3"/>
        <v>4.7</v>
      </c>
      <c r="M55" s="20">
        <f t="shared" si="3"/>
        <v>18.8</v>
      </c>
      <c r="N55" s="20">
        <f t="shared" si="3"/>
        <v>2.4</v>
      </c>
      <c r="O55" s="20">
        <f t="shared" si="3"/>
        <v>14.1</v>
      </c>
      <c r="P55" s="20">
        <f t="shared" ref="P55:Q55" si="5">ROUND(P54/$B$6, 1)</f>
        <v>2.4</v>
      </c>
      <c r="Q55" s="20">
        <f t="shared" si="5"/>
        <v>3.5</v>
      </c>
      <c r="R55" s="20">
        <f t="shared" si="3"/>
        <v>0</v>
      </c>
      <c r="S55" s="20">
        <f t="shared" si="3"/>
        <v>21.2</v>
      </c>
      <c r="T55" s="21">
        <f>ROUND(SUM(C55:S55),0)</f>
        <v>247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0.05</v>
      </c>
      <c r="D56" s="22">
        <f>ROUND('Berechnungen Grundflaeche'!D53, 2)</f>
        <v>0.02</v>
      </c>
      <c r="E56" s="22">
        <f>ROUND('Berechnungen Grundflaeche'!E53, 2)</f>
        <v>0</v>
      </c>
      <c r="F56" s="22">
        <f>ROUND('Berechnungen Grundflaeche'!F53, 2)</f>
        <v>1.51</v>
      </c>
      <c r="G56" s="22">
        <f>ROUND('Berechnungen Grundflaeche'!G53, 2)</f>
        <v>0</v>
      </c>
      <c r="H56" s="22">
        <f>ROUND('Berechnungen Grundflaeche'!H53, 2)</f>
        <v>0.05</v>
      </c>
      <c r="I56" s="22">
        <f>ROUND('Berechnungen Grundflaeche'!I53, 2)</f>
        <v>5.91</v>
      </c>
      <c r="J56" s="22">
        <f>ROUND('Berechnungen Grundflaeche'!J53, 2)</f>
        <v>2.84</v>
      </c>
      <c r="K56" s="22">
        <f>ROUND('Berechnungen Grundflaeche'!K53, 2)</f>
        <v>2.11</v>
      </c>
      <c r="L56" s="22">
        <f>ROUND('Berechnungen Grundflaeche'!L53, 2)</f>
        <v>0.28999999999999998</v>
      </c>
      <c r="M56" s="22">
        <f>ROUND('Berechnungen Grundflaeche'!M53, 2)</f>
        <v>1.92</v>
      </c>
      <c r="N56" s="22">
        <f>ROUND('Berechnungen Grundflaeche'!N53, 2)</f>
        <v>0.11</v>
      </c>
      <c r="O56" s="22">
        <f>ROUND('Berechnungen Grundflaeche'!O53, 2)</f>
        <v>1.22</v>
      </c>
      <c r="P56" s="22">
        <f>ROUND('Berechnungen Grundflaeche'!P53, 2)</f>
        <v>0.24</v>
      </c>
      <c r="Q56" s="22">
        <f>ROUND('Berechnungen Grundflaeche'!Q53, 2)</f>
        <v>0.21</v>
      </c>
      <c r="R56" s="22">
        <f>ROUND('Berechnungen Grundflaeche'!R53, 2)</f>
        <v>0</v>
      </c>
      <c r="S56" s="22">
        <f>ROUND('Berechnungen Grundflaeche'!S53, 2)</f>
        <v>0.66</v>
      </c>
      <c r="T56" s="23">
        <f>ROUND('Berechnungen Grundflaeche'!T53,1)</f>
        <v>17.100000000000001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0.06</v>
      </c>
      <c r="D57" s="22">
        <f>ROUND('Berechnungen Grundflaeche'!D54, 2)</f>
        <v>0.02</v>
      </c>
      <c r="E57" s="22">
        <f>ROUND('Berechnungen Grundflaeche'!E54, 2)</f>
        <v>0</v>
      </c>
      <c r="F57" s="22">
        <f>ROUND('Berechnungen Grundflaeche'!F54, 2)</f>
        <v>1.77</v>
      </c>
      <c r="G57" s="22">
        <f>ROUND('Berechnungen Grundflaeche'!G54, 2)</f>
        <v>0</v>
      </c>
      <c r="H57" s="22">
        <f>ROUND('Berechnungen Grundflaeche'!H54, 2)</f>
        <v>0.05</v>
      </c>
      <c r="I57" s="22">
        <f>ROUND('Berechnungen Grundflaeche'!I54, 2)</f>
        <v>6.96</v>
      </c>
      <c r="J57" s="22">
        <f>ROUND('Berechnungen Grundflaeche'!J54, 2)</f>
        <v>3.34</v>
      </c>
      <c r="K57" s="22">
        <f>ROUND('Berechnungen Grundflaeche'!K54, 2)</f>
        <v>2.4900000000000002</v>
      </c>
      <c r="L57" s="22">
        <f>ROUND('Berechnungen Grundflaeche'!L54, 2)</f>
        <v>0.34</v>
      </c>
      <c r="M57" s="22">
        <f>ROUND('Berechnungen Grundflaeche'!M54, 2)</f>
        <v>2.2599999999999998</v>
      </c>
      <c r="N57" s="22">
        <f>ROUND('Berechnungen Grundflaeche'!N54, 2)</f>
        <v>0.12</v>
      </c>
      <c r="O57" s="22">
        <f>ROUND('Berechnungen Grundflaeche'!O54, 2)</f>
        <v>1.44</v>
      </c>
      <c r="P57" s="22">
        <f>ROUND('Berechnungen Grundflaeche'!P54, 2)</f>
        <v>0.28000000000000003</v>
      </c>
      <c r="Q57" s="22">
        <f>ROUND('Berechnungen Grundflaeche'!Q54, 2)</f>
        <v>0.24</v>
      </c>
      <c r="R57" s="22">
        <f>ROUND('Berechnungen Grundflaeche'!R54, 2)</f>
        <v>0</v>
      </c>
      <c r="S57" s="22">
        <f>ROUND('Berechnungen Grundflaeche'!S54, 2)</f>
        <v>0.78</v>
      </c>
      <c r="T57" s="23">
        <f>ROUND('Berechnungen Grundflaeche'!T54, 1)</f>
        <v>20.100000000000001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9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35</v>
      </c>
      <c r="J58" s="24">
        <f>ROUND(100 * 'Berechnungen Grundflaeche'!J55,0)</f>
        <v>17</v>
      </c>
      <c r="K58" s="24">
        <f>ROUND(100 * 'Berechnungen Grundflaeche'!K55,0)</f>
        <v>12</v>
      </c>
      <c r="L58" s="24">
        <f>ROUND(100 * 'Berechnungen Grundflaeche'!L55,0)</f>
        <v>2</v>
      </c>
      <c r="M58" s="24">
        <f>ROUND(100 * 'Berechnungen Grundflaeche'!M55,0)</f>
        <v>11</v>
      </c>
      <c r="N58" s="24">
        <f>ROUND(100 * 'Berechnungen Grundflaeche'!N55,0)</f>
        <v>1</v>
      </c>
      <c r="O58" s="24">
        <f>ROUND(100 * 'Berechnungen Grundflaeche'!O55,0)</f>
        <v>7</v>
      </c>
      <c r="P58" s="24">
        <f>ROUND(100 * 'Berechnungen Grundflaeche'!P55,0)</f>
        <v>1</v>
      </c>
      <c r="Q58" s="24">
        <f>ROUND(100 * 'Berechnungen Grundflaeche'!Q55,0)</f>
        <v>1</v>
      </c>
      <c r="R58" s="24">
        <f>ROUND(100 * 'Berechnungen Grundflaeche'!R55,0)</f>
        <v>0</v>
      </c>
      <c r="S58" s="24">
        <f>ROUND(100 * 'Berechnungen Grundflaeche'!S55,0)</f>
        <v>4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0.4</v>
      </c>
      <c r="D59" s="26">
        <f>ROUND('Berechnungen Vorrat'!D53, 1)</f>
        <v>0.1</v>
      </c>
      <c r="E59" s="26">
        <f>ROUND('Berechnungen Vorrat'!E53, 1)</f>
        <v>0</v>
      </c>
      <c r="F59" s="26">
        <f>ROUND('Berechnungen Vorrat'!F53, 1)</f>
        <v>19.100000000000001</v>
      </c>
      <c r="G59" s="26">
        <f>ROUND('Berechnungen Vorrat'!G53, 1)</f>
        <v>0</v>
      </c>
      <c r="H59" s="26">
        <f>ROUND('Berechnungen Vorrat'!H53, 1)</f>
        <v>0.3</v>
      </c>
      <c r="I59" s="26">
        <f>ROUND('Berechnungen Vorrat'!I53, 1)</f>
        <v>66.2</v>
      </c>
      <c r="J59" s="26">
        <f>ROUND('Berechnungen Vorrat'!J53, 1)</f>
        <v>32</v>
      </c>
      <c r="K59" s="26">
        <f>ROUND('Berechnungen Vorrat'!K53, 1)</f>
        <v>24.1</v>
      </c>
      <c r="L59" s="26">
        <f>ROUND('Berechnungen Vorrat'!L53, 1)</f>
        <v>3.3</v>
      </c>
      <c r="M59" s="26">
        <f>ROUND('Berechnungen Vorrat'!M53, 1)</f>
        <v>23.4</v>
      </c>
      <c r="N59" s="26">
        <f>ROUND('Berechnungen Vorrat'!N53, 1)</f>
        <v>1.1000000000000001</v>
      </c>
      <c r="O59" s="26">
        <f>ROUND('Berechnungen Vorrat'!O53, 1)</f>
        <v>14.3</v>
      </c>
      <c r="P59" s="26">
        <f>ROUND('Berechnungen Vorrat'!P53, 1)</f>
        <v>2.8</v>
      </c>
      <c r="Q59" s="26">
        <f>ROUND('Berechnungen Vorrat'!Q53, 1)</f>
        <v>2.4</v>
      </c>
      <c r="R59" s="26">
        <f>ROUND('Berechnungen Vorrat'!R53, 1)</f>
        <v>0</v>
      </c>
      <c r="S59" s="26">
        <f>ROUND('Berechnungen Vorrat'!S53, 1)</f>
        <v>6.2</v>
      </c>
      <c r="T59" s="27">
        <f>ROUND('Berechnungen Vorrat'!T53, 0)</f>
        <v>196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0.5</v>
      </c>
      <c r="D60" s="26">
        <f>ROUND('Berechnungen Vorrat'!D54, 1)</f>
        <v>0.1</v>
      </c>
      <c r="E60" s="26">
        <f>ROUND('Berechnungen Vorrat'!E54, 1)</f>
        <v>0</v>
      </c>
      <c r="F60" s="26">
        <f>ROUND('Berechnungen Vorrat'!F54, 1)</f>
        <v>22.5</v>
      </c>
      <c r="G60" s="26">
        <f>ROUND('Berechnungen Vorrat'!G54, 1)</f>
        <v>0</v>
      </c>
      <c r="H60" s="26">
        <f>ROUND('Berechnungen Vorrat'!H54, 1)</f>
        <v>0.4</v>
      </c>
      <c r="I60" s="26">
        <f>ROUND('Berechnungen Vorrat'!I54, 1)</f>
        <v>77.900000000000006</v>
      </c>
      <c r="J60" s="26">
        <f>ROUND('Berechnungen Vorrat'!J54, 1)</f>
        <v>37.6</v>
      </c>
      <c r="K60" s="26">
        <f>ROUND('Berechnungen Vorrat'!K54, 1)</f>
        <v>28.4</v>
      </c>
      <c r="L60" s="26">
        <f>ROUND('Berechnungen Vorrat'!L54, 1)</f>
        <v>3.9</v>
      </c>
      <c r="M60" s="26">
        <f>ROUND('Berechnungen Vorrat'!M54, 1)</f>
        <v>27.5</v>
      </c>
      <c r="N60" s="26">
        <f>ROUND('Berechnungen Vorrat'!N54, 1)</f>
        <v>1.3</v>
      </c>
      <c r="O60" s="26">
        <f>ROUND('Berechnungen Vorrat'!O54, 1)</f>
        <v>16.8</v>
      </c>
      <c r="P60" s="26">
        <f>ROUND('Berechnungen Vorrat'!P54, 1)</f>
        <v>3.3</v>
      </c>
      <c r="Q60" s="26">
        <f>ROUND('Berechnungen Vorrat'!Q54, 1)</f>
        <v>2.8</v>
      </c>
      <c r="R60" s="26">
        <f>ROUND('Berechnungen Vorrat'!R54, 1)</f>
        <v>0</v>
      </c>
      <c r="S60" s="26">
        <f>ROUND('Berechnungen Vorrat'!S54, 1)</f>
        <v>7.3</v>
      </c>
      <c r="T60" s="27">
        <f>ROUND('Berechnungen Vorrat'!T54, 0)</f>
        <v>230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10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34</v>
      </c>
      <c r="J61" s="24">
        <f>ROUND(100 * 'Berechnungen Vorrat'!J55, 0)</f>
        <v>16</v>
      </c>
      <c r="K61" s="24">
        <f>ROUND(100 * 'Berechnungen Vorrat'!K55, 0)</f>
        <v>12</v>
      </c>
      <c r="L61" s="24">
        <f>ROUND(100 * 'Berechnungen Vorrat'!L55, 0)</f>
        <v>2</v>
      </c>
      <c r="M61" s="24">
        <f>ROUND(100 * 'Berechnungen Vorrat'!M55, 0)</f>
        <v>12</v>
      </c>
      <c r="N61" s="24">
        <f>ROUND(100 * 'Berechnungen Vorrat'!N55, 0)</f>
        <v>1</v>
      </c>
      <c r="O61" s="24">
        <f>ROUND(100 * 'Berechnungen Vorrat'!O55, 0)</f>
        <v>7</v>
      </c>
      <c r="P61" s="24">
        <f>ROUND(100 * 'Berechnungen Vorrat'!P55, 0)</f>
        <v>1</v>
      </c>
      <c r="Q61" s="24">
        <f>ROUND(100 * 'Berechnungen Vorrat'!Q55, 0)</f>
        <v>1</v>
      </c>
      <c r="R61" s="24">
        <f>ROUND(100 * 'Berechnungen Vorrat'!R55, 0)</f>
        <v>0</v>
      </c>
      <c r="S61" s="24">
        <f>ROUND(100 * 'Berechnungen Vorrat'!S55, 0)</f>
        <v>3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C354B-0FD3-4D80-9F29-0BA34ECEA060}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Kluppierungsprotokoll!C9/$B$6</f>
        <v>0</v>
      </c>
      <c r="D9" s="7">
        <f>Kluppierungsprotokoll!D9/$B$6</f>
        <v>1.1764705882352942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3.5294117647058822</v>
      </c>
      <c r="I9" s="7">
        <f>Kluppierungsprotokoll!I9/$B$6</f>
        <v>17.647058823529413</v>
      </c>
      <c r="J9" s="7">
        <f>Kluppierungsprotokoll!J9/$B$6</f>
        <v>9.4117647058823533</v>
      </c>
      <c r="K9" s="7">
        <f>Kluppierungsprotokoll!K9/$B$6</f>
        <v>11.764705882352942</v>
      </c>
      <c r="L9" s="7">
        <f>Kluppierungsprotokoll!L9/$B$6</f>
        <v>2.3529411764705883</v>
      </c>
      <c r="M9" s="7">
        <f>Kluppierungsprotokoll!M9/$B$6</f>
        <v>5.882352941176471</v>
      </c>
      <c r="N9" s="7">
        <f>Kluppierungsprotokoll!N9/$B$6</f>
        <v>1.1764705882352942</v>
      </c>
      <c r="O9" s="7">
        <f>Kluppierungsprotokoll!O9/$B$6</f>
        <v>3.5294117647058822</v>
      </c>
      <c r="P9" s="7">
        <f>Kluppierungsprotokoll!P9/$B$6</f>
        <v>0</v>
      </c>
      <c r="Q9" s="7">
        <f>Kluppierungsprotokoll!Q9/$B$6</f>
        <v>1.1764705882352942</v>
      </c>
      <c r="R9" s="7">
        <f>Kluppierungsprotokoll!R9/$B$6</f>
        <v>0</v>
      </c>
      <c r="S9" s="7">
        <f>Kluppierungsprotokoll!S9/$B$6</f>
        <v>9.4117647058823533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2.3529411764705883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7.0588235294117645</v>
      </c>
      <c r="J10" s="8">
        <f>Kluppierungsprotokoll!J10/$B$6</f>
        <v>5.882352941176471</v>
      </c>
      <c r="K10" s="8">
        <f>Kluppierungsprotokoll!K10/$B$6</f>
        <v>3.5294117647058822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1.1764705882352942</v>
      </c>
      <c r="R10" s="8">
        <f>Kluppierungsprotokoll!R10/$B$6</f>
        <v>0</v>
      </c>
      <c r="S10" s="8">
        <f>Kluppierungsprotokoll!S10/$B$6</f>
        <v>4.7058823529411766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16.47058823529412</v>
      </c>
      <c r="J11" s="8">
        <f>Kluppierungsprotokoll!J11/$B$6</f>
        <v>3.5294117647058822</v>
      </c>
      <c r="K11" s="8">
        <f>Kluppierungsprotokoll!K11/$B$6</f>
        <v>3.5294117647058822</v>
      </c>
      <c r="L11" s="8">
        <f>Kluppierungsprotokoll!L11/$B$6</f>
        <v>0</v>
      </c>
      <c r="M11" s="8">
        <f>Kluppierungsprotokoll!M11/$B$6</f>
        <v>2.3529411764705883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3.5294117647058822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15.294117647058824</v>
      </c>
      <c r="J12" s="8">
        <f>Kluppierungsprotokoll!J12/$B$6</f>
        <v>5.882352941176471</v>
      </c>
      <c r="K12" s="8">
        <f>Kluppierungsprotokoll!K12/$B$6</f>
        <v>2.3529411764705883</v>
      </c>
      <c r="L12" s="8">
        <f>Kluppierungsprotokoll!L12/$B$6</f>
        <v>0</v>
      </c>
      <c r="M12" s="8">
        <f>Kluppierungsprotokoll!M12/$B$6</f>
        <v>2.3529411764705883</v>
      </c>
      <c r="N12" s="8">
        <f>Kluppierungsprotokoll!N12/$B$6</f>
        <v>0</v>
      </c>
      <c r="O12" s="8">
        <f>Kluppierungsprotokoll!O12/$B$6</f>
        <v>1.1764705882352942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1.1764705882352942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9.4117647058823533</v>
      </c>
      <c r="J13" s="8">
        <f>Kluppierungsprotokoll!J13/$B$6</f>
        <v>7.0588235294117645</v>
      </c>
      <c r="K13" s="8">
        <f>Kluppierungsprotokoll!K13/$B$6</f>
        <v>2.3529411764705883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2.3529411764705883</v>
      </c>
      <c r="P13" s="8">
        <f>Kluppierungsprotokoll!P13/$B$6</f>
        <v>1.1764705882352942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1.1764705882352942</v>
      </c>
    </row>
    <row r="14" spans="1:19" x14ac:dyDescent="0.25">
      <c r="A14" s="8">
        <f>Kluppierungsprotokoll!A14</f>
        <v>34</v>
      </c>
      <c r="B14" s="8">
        <f>Kluppierungsprotokoll!B14</f>
        <v>1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3.5294117647058822</v>
      </c>
      <c r="J14" s="8">
        <f>Kluppierungsprotokoll!J14/$B$6</f>
        <v>2.3529411764705883</v>
      </c>
      <c r="K14" s="8">
        <f>Kluppierungsprotokoll!K14/$B$6</f>
        <v>1.1764705882352942</v>
      </c>
      <c r="L14" s="8">
        <f>Kluppierungsprotokoll!L14/$B$6</f>
        <v>1.1764705882352942</v>
      </c>
      <c r="M14" s="8">
        <f>Kluppierungsprotokoll!M14/$B$6</f>
        <v>0</v>
      </c>
      <c r="N14" s="8">
        <f>Kluppierungsprotokoll!N14/$B$6</f>
        <v>1.1764705882352942</v>
      </c>
      <c r="O14" s="8">
        <f>Kluppierungsprotokoll!O14/$B$6</f>
        <v>2.3529411764705883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1.3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2.3529411764705883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1.1764705882352942</v>
      </c>
      <c r="L15" s="8">
        <f>Kluppierungsprotokoll!L15/$B$6</f>
        <v>0</v>
      </c>
      <c r="M15" s="8">
        <f>Kluppierungsprotokoll!M15/$B$6</f>
        <v>1.1764705882352942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1.7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4.7058823529411766</v>
      </c>
      <c r="J16" s="8">
        <f>Kluppierungsprotokoll!J16/$B$6</f>
        <v>1.1764705882352942</v>
      </c>
      <c r="K16" s="8">
        <f>Kluppierungsprotokoll!K16/$B$6</f>
        <v>2.3529411764705883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1.1764705882352942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2.1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1.1764705882352942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5.882352941176471</v>
      </c>
      <c r="J17" s="8">
        <f>Kluppierungsprotokoll!J17/$B$6</f>
        <v>1.1764705882352942</v>
      </c>
      <c r="K17" s="8">
        <f>Kluppierungsprotokoll!K17/$B$6</f>
        <v>0</v>
      </c>
      <c r="L17" s="8">
        <f>Kluppierungsprotokoll!L17/$B$6</f>
        <v>1.1764705882352942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1.1764705882352942</v>
      </c>
      <c r="P17" s="8">
        <f>Kluppierungsprotokoll!P17/$B$6</f>
        <v>1.1764705882352942</v>
      </c>
      <c r="Q17" s="8">
        <f>Kluppierungsprotokoll!Q17/$B$6</f>
        <v>1.1764705882352942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2.5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1.1764705882352942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3.5294117647058822</v>
      </c>
      <c r="J18" s="8">
        <f>Kluppierungsprotokoll!J18/$B$6</f>
        <v>3.5294117647058822</v>
      </c>
      <c r="K18" s="8">
        <f>Kluppierungsprotokoll!K18/$B$6</f>
        <v>2.3529411764705883</v>
      </c>
      <c r="L18" s="8">
        <f>Kluppierungsprotokoll!L18/$B$6</f>
        <v>0</v>
      </c>
      <c r="M18" s="8">
        <f>Kluppierungsprotokoll!M18/$B$6</f>
        <v>3.5294117647058822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1.1764705882352942</v>
      </c>
    </row>
    <row r="19" spans="1:19" x14ac:dyDescent="0.25">
      <c r="A19" s="8">
        <f>Kluppierungsprotokoll!A19</f>
        <v>54</v>
      </c>
      <c r="B19" s="8">
        <f>Kluppierungsprotokoll!B19</f>
        <v>2.9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1.1764705882352942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2.3529411764705883</v>
      </c>
      <c r="J19" s="8">
        <f>Kluppierungsprotokoll!J19/$B$6</f>
        <v>1.1764705882352942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1.1764705882352942</v>
      </c>
      <c r="N19" s="8">
        <f>Kluppierungsprotokoll!N19/$B$6</f>
        <v>0</v>
      </c>
      <c r="O19" s="8">
        <f>Kluppierungsprotokoll!O19/$B$6</f>
        <v>1.1764705882352942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3.4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1.1764705882352942</v>
      </c>
      <c r="J20" s="8">
        <f>Kluppierungsprotokoll!J20/$B$6</f>
        <v>0</v>
      </c>
      <c r="K20" s="8">
        <f>Kluppierungsprotokoll!K20/$B$6</f>
        <v>1.1764705882352942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1.1764705882352942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3.9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1.1764705882352942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1.1764705882352942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1.1764705882352942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1.1764705882352942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1.1764705882352942</v>
      </c>
      <c r="L23" s="8">
        <f>Kluppierungsprotokoll!L23/$B$6</f>
        <v>0</v>
      </c>
      <c r="M23" s="8">
        <f>Kluppierungsprotokoll!M23/$B$6</f>
        <v>1.1764705882352942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5.7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1.1764705882352942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6.4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1.1764705882352942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7.2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8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8.8000000000000007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9.6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10.4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102</v>
      </c>
      <c r="B31" s="8">
        <f>Kluppierungsprotokoll!B31</f>
        <v>11.3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106</v>
      </c>
      <c r="B32" s="8">
        <f>Kluppierungsprotokoll!B32</f>
        <v>12.2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110</v>
      </c>
      <c r="B33" s="8">
        <f>Kluppierungsprotokoll!B33</f>
        <v>13.2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8CF25-A9DC-4693-948D-BCCEB4B8A94F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Kluppierungsprotokoll!C9*($A9/200)^2*PI()</f>
        <v>0</v>
      </c>
      <c r="D9" s="7">
        <f>Kluppierungsprotokoll!D9*($A9/200)^2*PI()</f>
        <v>1.5393804002589988E-2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4.6181412007769963E-2</v>
      </c>
      <c r="I9" s="7">
        <f>Kluppierungsprotokoll!I9*($A9/200)^2*PI()</f>
        <v>0.23090706003884984</v>
      </c>
      <c r="J9" s="7">
        <f>Kluppierungsprotokoll!J9*($A9/200)^2*PI()</f>
        <v>0.1231504320207199</v>
      </c>
      <c r="K9" s="7">
        <f>Kluppierungsprotokoll!K9*($A9/200)^2*PI()</f>
        <v>0.15393804002589989</v>
      </c>
      <c r="L9" s="7">
        <f>Kluppierungsprotokoll!L9*($A9/200)^2*PI()</f>
        <v>3.0787608005179976E-2</v>
      </c>
      <c r="M9" s="7">
        <f>Kluppierungsprotokoll!M9*($A9/200)^2*PI()</f>
        <v>7.6969020012949946E-2</v>
      </c>
      <c r="N9" s="7">
        <f>Kluppierungsprotokoll!N9*($A9/200)^2*PI()</f>
        <v>1.5393804002589988E-2</v>
      </c>
      <c r="O9" s="7">
        <f>Kluppierungsprotokoll!O9*($A9/200)^2*PI()</f>
        <v>4.6181412007769963E-2</v>
      </c>
      <c r="P9" s="7">
        <f>Kluppierungsprotokoll!P9*($A9/200)^2*PI()</f>
        <v>0</v>
      </c>
      <c r="Q9" s="7">
        <f>Kluppierungsprotokoll!Q9*($A9/200)^2*PI()</f>
        <v>1.5393804002589988E-2</v>
      </c>
      <c r="R9" s="7">
        <f>Kluppierungsprotokoll!R9*($A9/200)^2*PI()</f>
        <v>0</v>
      </c>
      <c r="S9" s="7">
        <f>Kluppierungsprotokoll!S9*($A9/200)^2*PI()</f>
        <v>0.1231504320207199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5.0893800988154644E-2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0.15268140296446395</v>
      </c>
      <c r="J10" s="8">
        <f>Kluppierungsprotokoll!J10*($A10/200)^2*PI()</f>
        <v>0.12723450247038659</v>
      </c>
      <c r="K10" s="8">
        <f>Kluppierungsprotokoll!K10*($A10/200)^2*PI()</f>
        <v>7.6340701482231973E-2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2.5446900494077322E-2</v>
      </c>
      <c r="R10" s="8">
        <f>Kluppierungsprotokoll!R10*($A10/200)^2*PI()</f>
        <v>0</v>
      </c>
      <c r="S10" s="8">
        <f>Kluppierungsprotokoll!S10*($A10/200)^2*PI()</f>
        <v>0.10178760197630929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0.53218579551811096</v>
      </c>
      <c r="J11" s="8">
        <f>Kluppierungsprotokoll!J11*($A11/200)^2*PI()</f>
        <v>0.11403981332530949</v>
      </c>
      <c r="K11" s="8">
        <f>Kluppierungsprotokoll!K11*($A11/200)^2*PI()</f>
        <v>0.11403981332530949</v>
      </c>
      <c r="L11" s="8">
        <f>Kluppierungsprotokoll!L11*($A11/200)^2*PI()</f>
        <v>0</v>
      </c>
      <c r="M11" s="8">
        <f>Kluppierungsprotokoll!M11*($A11/200)^2*PI()</f>
        <v>7.6026542216872994E-2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0.11403981332530949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0.69020790599367765</v>
      </c>
      <c r="J12" s="8">
        <f>Kluppierungsprotokoll!J12*($A12/200)^2*PI()</f>
        <v>0.26546457922833755</v>
      </c>
      <c r="K12" s="8">
        <f>Kluppierungsprotokoll!K12*($A12/200)^2*PI()</f>
        <v>0.10618583169133503</v>
      </c>
      <c r="L12" s="8">
        <f>Kluppierungsprotokoll!L12*($A12/200)^2*PI()</f>
        <v>0</v>
      </c>
      <c r="M12" s="8">
        <f>Kluppierungsprotokoll!M12*($A12/200)^2*PI()</f>
        <v>0.10618583169133503</v>
      </c>
      <c r="N12" s="8">
        <f>Kluppierungsprotokoll!N12*($A12/200)^2*PI()</f>
        <v>0</v>
      </c>
      <c r="O12" s="8">
        <f>Kluppierungsprotokoll!O12*($A12/200)^2*PI()</f>
        <v>5.3092915845667513E-2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5.3092915845667513E-2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0.56548667764616278</v>
      </c>
      <c r="J13" s="8">
        <f>Kluppierungsprotokoll!J13*($A13/200)^2*PI()</f>
        <v>0.42411500823462212</v>
      </c>
      <c r="K13" s="8">
        <f>Kluppierungsprotokoll!K13*($A13/200)^2*PI()</f>
        <v>0.1413716694115407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0.1413716694115407</v>
      </c>
      <c r="P13" s="8">
        <f>Kluppierungsprotokoll!P13*($A13/200)^2*PI()</f>
        <v>7.0685834705770348E-2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7.0685834705770348E-2</v>
      </c>
    </row>
    <row r="14" spans="1:19" x14ac:dyDescent="0.25">
      <c r="A14" s="8">
        <f>Kluppierungsprotokoll!A14</f>
        <v>34</v>
      </c>
      <c r="B14" s="8">
        <f>Kluppierungsprotokoll!B14</f>
        <v>1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0.27237608306623512</v>
      </c>
      <c r="J14" s="8">
        <f>Kluppierungsprotokoll!J14*($A14/200)^2*PI()</f>
        <v>0.18158405537749009</v>
      </c>
      <c r="K14" s="8">
        <f>Kluppierungsprotokoll!K14*($A14/200)^2*PI()</f>
        <v>9.0792027688745044E-2</v>
      </c>
      <c r="L14" s="8">
        <f>Kluppierungsprotokoll!L14*($A14/200)^2*PI()</f>
        <v>9.0792027688745044E-2</v>
      </c>
      <c r="M14" s="8">
        <f>Kluppierungsprotokoll!M14*($A14/200)^2*PI()</f>
        <v>0</v>
      </c>
      <c r="N14" s="8">
        <f>Kluppierungsprotokoll!N14*($A14/200)^2*PI()</f>
        <v>9.0792027688745044E-2</v>
      </c>
      <c r="O14" s="8">
        <f>Kluppierungsprotokoll!O14*($A14/200)^2*PI()</f>
        <v>0.18158405537749009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1.3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0.22682298958918307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0.11341149479459153</v>
      </c>
      <c r="L15" s="8">
        <f>Kluppierungsprotokoll!L15*($A15/200)^2*PI()</f>
        <v>0</v>
      </c>
      <c r="M15" s="8">
        <f>Kluppierungsprotokoll!M15*($A15/200)^2*PI()</f>
        <v>0.11341149479459153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1.7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0.55417694409323948</v>
      </c>
      <c r="J16" s="8">
        <f>Kluppierungsprotokoll!J16*($A16/200)^2*PI()</f>
        <v>0.13854423602330987</v>
      </c>
      <c r="K16" s="8">
        <f>Kluppierungsprotokoll!K16*($A16/200)^2*PI()</f>
        <v>0.27708847204661974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0.13854423602330987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2.1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0.16619025137490007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0.83095125687450033</v>
      </c>
      <c r="J17" s="8">
        <f>Kluppierungsprotokoll!J17*($A17/200)^2*PI()</f>
        <v>0.16619025137490007</v>
      </c>
      <c r="K17" s="8">
        <f>Kluppierungsprotokoll!K17*($A17/200)^2*PI()</f>
        <v>0</v>
      </c>
      <c r="L17" s="8">
        <f>Kluppierungsprotokoll!L17*($A17/200)^2*PI()</f>
        <v>0.16619025137490007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0.16619025137490007</v>
      </c>
      <c r="P17" s="8">
        <f>Kluppierungsprotokoll!P17*($A17/200)^2*PI()</f>
        <v>0.16619025137490007</v>
      </c>
      <c r="Q17" s="8">
        <f>Kluppierungsprotokoll!Q17*($A17/200)^2*PI()</f>
        <v>0.16619025137490007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2.5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0.19634954084936207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0.58904862254808621</v>
      </c>
      <c r="J18" s="8">
        <f>Kluppierungsprotokoll!J18*($A18/200)^2*PI()</f>
        <v>0.58904862254808621</v>
      </c>
      <c r="K18" s="8">
        <f>Kluppierungsprotokoll!K18*($A18/200)^2*PI()</f>
        <v>0.39269908169872414</v>
      </c>
      <c r="L18" s="8">
        <f>Kluppierungsprotokoll!L18*($A18/200)^2*PI()</f>
        <v>0</v>
      </c>
      <c r="M18" s="8">
        <f>Kluppierungsprotokoll!M18*($A18/200)^2*PI()</f>
        <v>0.58904862254808621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0.19634954084936207</v>
      </c>
    </row>
    <row r="19" spans="1:19" x14ac:dyDescent="0.25">
      <c r="A19" s="8">
        <f>Kluppierungsprotokoll!A19</f>
        <v>54</v>
      </c>
      <c r="B19" s="8">
        <f>Kluppierungsprotokoll!B19</f>
        <v>2.9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0.22902210444669593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0.45804420889339187</v>
      </c>
      <c r="J19" s="8">
        <f>Kluppierungsprotokoll!J19*($A19/200)^2*PI()</f>
        <v>0.22902210444669593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0.22902210444669593</v>
      </c>
      <c r="N19" s="8">
        <f>Kluppierungsprotokoll!N19*($A19/200)^2*PI()</f>
        <v>0</v>
      </c>
      <c r="O19" s="8">
        <f>Kluppierungsprotokoll!O19*($A19/200)^2*PI()</f>
        <v>0.22902210444669593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3.4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0.26420794216690158</v>
      </c>
      <c r="J20" s="8">
        <f>Kluppierungsprotokoll!J20*($A20/200)^2*PI()</f>
        <v>0</v>
      </c>
      <c r="K20" s="8">
        <f>Kluppierungsprotokoll!K20*($A20/200)^2*PI()</f>
        <v>0.26420794216690158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0.26420794216690158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3.9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0.30190705400997914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0.34211943997592853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0.34211943997592853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0.38484510006474959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0.38484510006474959</v>
      </c>
      <c r="L23" s="8">
        <f>Kluppierungsprotokoll!L23*($A23/200)^2*PI()</f>
        <v>0</v>
      </c>
      <c r="M23" s="8">
        <f>Kluppierungsprotokoll!M23*($A23/200)^2*PI()</f>
        <v>0.38484510006474959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5.7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0.43008403427644265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6.4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0.4778362426110076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7.2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8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8.8000000000000007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9.6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10.4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102</v>
      </c>
      <c r="B31" s="8">
        <f>Kluppierungsprotokoll!B31</f>
        <v>11.3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106</v>
      </c>
      <c r="B32" s="8">
        <f>Kluppierungsprotokoll!B32</f>
        <v>12.2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110</v>
      </c>
      <c r="B33" s="8">
        <f>Kluppierungsprotokoll!B33</f>
        <v>13.2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5.0893800988154644E-2</v>
      </c>
      <c r="D53">
        <f t="shared" ref="D53:S53" si="0">SUM(D9:D51)</f>
        <v>1.5393804002589988E-2</v>
      </c>
      <c r="E53">
        <f t="shared" si="0"/>
        <v>0</v>
      </c>
      <c r="F53">
        <f t="shared" si="0"/>
        <v>1.5051370403348701</v>
      </c>
      <c r="G53">
        <f t="shared" si="0"/>
        <v>0</v>
      </c>
      <c r="H53">
        <f t="shared" si="0"/>
        <v>4.6181412007769963E-2</v>
      </c>
      <c r="I53">
        <f t="shared" si="0"/>
        <v>5.9124773740559915</v>
      </c>
      <c r="J53">
        <f t="shared" si="0"/>
        <v>2.8362298476608654</v>
      </c>
      <c r="K53">
        <f t="shared" si="0"/>
        <v>2.1149201743966488</v>
      </c>
      <c r="L53">
        <f t="shared" si="0"/>
        <v>0.28776988706882511</v>
      </c>
      <c r="M53">
        <f t="shared" si="0"/>
        <v>1.9176281557512098</v>
      </c>
      <c r="N53">
        <f t="shared" si="0"/>
        <v>0.10618583169133503</v>
      </c>
      <c r="O53">
        <f t="shared" si="0"/>
        <v>1.2201945866542756</v>
      </c>
      <c r="P53">
        <f t="shared" si="0"/>
        <v>0.2368760860806704</v>
      </c>
      <c r="Q53">
        <f t="shared" si="0"/>
        <v>0.20703095587156739</v>
      </c>
      <c r="R53">
        <f t="shared" si="0"/>
        <v>0</v>
      </c>
      <c r="S53">
        <f t="shared" si="0"/>
        <v>0.65910613872313861</v>
      </c>
      <c r="T53">
        <f>SUM(C53:S53)</f>
        <v>17.11602509528791</v>
      </c>
    </row>
    <row r="54" spans="1:20" x14ac:dyDescent="0.25">
      <c r="A54" t="s">
        <v>24</v>
      </c>
      <c r="B54" t="s">
        <v>26</v>
      </c>
      <c r="C54">
        <f>C53/$B$6</f>
        <v>5.9875059986064287E-2</v>
      </c>
      <c r="D54">
        <f t="shared" ref="D54:S54" si="1">D53/$B$6</f>
        <v>1.8110357650105869E-2</v>
      </c>
      <c r="E54">
        <f t="shared" si="1"/>
        <v>0</v>
      </c>
      <c r="F54">
        <f t="shared" si="1"/>
        <v>1.7707494592174942</v>
      </c>
      <c r="G54">
        <f t="shared" si="1"/>
        <v>0</v>
      </c>
      <c r="H54">
        <f t="shared" si="1"/>
        <v>5.4331072950317603E-2</v>
      </c>
      <c r="I54">
        <f t="shared" si="1"/>
        <v>6.9558557341835199</v>
      </c>
      <c r="J54">
        <f t="shared" si="1"/>
        <v>3.3367409972480768</v>
      </c>
      <c r="K54">
        <f t="shared" si="1"/>
        <v>2.4881413816431164</v>
      </c>
      <c r="L54">
        <f t="shared" si="1"/>
        <v>0.33855280831626483</v>
      </c>
      <c r="M54">
        <f t="shared" si="1"/>
        <v>2.2560331244131882</v>
      </c>
      <c r="N54">
        <f t="shared" si="1"/>
        <v>0.12492450787215886</v>
      </c>
      <c r="O54">
        <f t="shared" si="1"/>
        <v>1.4355230431226773</v>
      </c>
      <c r="P54">
        <f t="shared" si="1"/>
        <v>0.27867774833020048</v>
      </c>
      <c r="Q54">
        <f t="shared" si="1"/>
        <v>0.24356583043713811</v>
      </c>
      <c r="R54">
        <f t="shared" si="1"/>
        <v>0</v>
      </c>
      <c r="S54">
        <f t="shared" si="1"/>
        <v>0.77541898673310428</v>
      </c>
      <c r="T54">
        <f>SUM(C54:S54)</f>
        <v>20.136500112103427</v>
      </c>
    </row>
    <row r="55" spans="1:20" x14ac:dyDescent="0.25">
      <c r="A55" t="s">
        <v>24</v>
      </c>
      <c r="B55" t="s">
        <v>31</v>
      </c>
      <c r="C55">
        <f>C54/$T54</f>
        <v>2.9734591241143858E-3</v>
      </c>
      <c r="D55">
        <f t="shared" ref="D55:S55" si="2">D54/$T54</f>
        <v>8.9937961161484531E-4</v>
      </c>
      <c r="E55">
        <f t="shared" si="2"/>
        <v>0</v>
      </c>
      <c r="F55">
        <f t="shared" si="2"/>
        <v>8.7937300392790282E-2</v>
      </c>
      <c r="G55">
        <f t="shared" si="2"/>
        <v>0</v>
      </c>
      <c r="H55">
        <f t="shared" si="2"/>
        <v>2.6981388348445356E-3</v>
      </c>
      <c r="I55">
        <f t="shared" si="2"/>
        <v>0.3454351896039059</v>
      </c>
      <c r="J55">
        <f t="shared" si="2"/>
        <v>0.16570610476854739</v>
      </c>
      <c r="K55">
        <f t="shared" si="2"/>
        <v>0.12356374582430894</v>
      </c>
      <c r="L55">
        <f t="shared" si="2"/>
        <v>1.681289233141221E-2</v>
      </c>
      <c r="M55">
        <f t="shared" si="2"/>
        <v>0.11203700304687787</v>
      </c>
      <c r="N55">
        <f t="shared" si="2"/>
        <v>6.2038838515473009E-3</v>
      </c>
      <c r="O55">
        <f t="shared" si="2"/>
        <v>7.1289600234939979E-2</v>
      </c>
      <c r="P55">
        <f t="shared" si="2"/>
        <v>1.3839433207297821E-2</v>
      </c>
      <c r="Q55">
        <f t="shared" si="2"/>
        <v>1.2095738041922103E-2</v>
      </c>
      <c r="R55">
        <f t="shared" si="2"/>
        <v>0</v>
      </c>
      <c r="S55">
        <f t="shared" si="2"/>
        <v>3.8508131125876435E-2</v>
      </c>
      <c r="T55">
        <f>SUM(C55:S55)</f>
        <v>1.0000000000000002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7349F-FE17-40D9-AC4F-BEBB023F400E}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0.85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47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48</v>
      </c>
      <c r="Q8" s="4" t="s">
        <v>49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Kluppierungsprotokoll!C9*$B9</f>
        <v>0</v>
      </c>
      <c r="D9" s="7">
        <f>Kluppierungsprotokoll!D9*$B9</f>
        <v>0.1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0.30000000000000004</v>
      </c>
      <c r="I9" s="7">
        <f>Kluppierungsprotokoll!I9*$B9</f>
        <v>1.5</v>
      </c>
      <c r="J9" s="7">
        <f>Kluppierungsprotokoll!J9*$B9</f>
        <v>0.8</v>
      </c>
      <c r="K9" s="7">
        <f>Kluppierungsprotokoll!K9*$B9</f>
        <v>1</v>
      </c>
      <c r="L9" s="7">
        <f>Kluppierungsprotokoll!L9*$B9</f>
        <v>0.2</v>
      </c>
      <c r="M9" s="7">
        <f>Kluppierungsprotokoll!M9*$B9</f>
        <v>0.5</v>
      </c>
      <c r="N9" s="7">
        <f>Kluppierungsprotokoll!N9*$B9</f>
        <v>0.1</v>
      </c>
      <c r="O9" s="7">
        <f>Kluppierungsprotokoll!O9*$B9</f>
        <v>0.30000000000000004</v>
      </c>
      <c r="P9" s="7">
        <f>Kluppierungsprotokoll!P9*$B9</f>
        <v>0</v>
      </c>
      <c r="Q9" s="7">
        <f>Kluppierungsprotokoll!Q9*$B9</f>
        <v>0.1</v>
      </c>
      <c r="R9" s="7">
        <f>Kluppierungsprotokoll!R9*$B9</f>
        <v>0</v>
      </c>
      <c r="S9" s="7">
        <f>Kluppierungsprotokoll!S9*$B9</f>
        <v>0.8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0.4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1.2000000000000002</v>
      </c>
      <c r="J10" s="8">
        <f>Kluppierungsprotokoll!J10*$B10</f>
        <v>1</v>
      </c>
      <c r="K10" s="8">
        <f>Kluppierungsprotokoll!K10*$B10</f>
        <v>0.60000000000000009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0.2</v>
      </c>
      <c r="R10" s="8">
        <f>Kluppierungsprotokoll!R10*$B10</f>
        <v>0</v>
      </c>
      <c r="S10" s="8">
        <f>Kluppierungsprotokoll!S10*$B10</f>
        <v>0.8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4.2</v>
      </c>
      <c r="J11" s="8">
        <f>Kluppierungsprotokoll!J11*$B11</f>
        <v>0.89999999999999991</v>
      </c>
      <c r="K11" s="8">
        <f>Kluppierungsprotokoll!K11*$B11</f>
        <v>0.89999999999999991</v>
      </c>
      <c r="L11" s="8">
        <f>Kluppierungsprotokoll!L11*$B11</f>
        <v>0</v>
      </c>
      <c r="M11" s="8">
        <f>Kluppierungsprotokoll!M11*$B11</f>
        <v>0.6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0.89999999999999991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6.5</v>
      </c>
      <c r="J12" s="8">
        <f>Kluppierungsprotokoll!J12*$B12</f>
        <v>2.5</v>
      </c>
      <c r="K12" s="8">
        <f>Kluppierungsprotokoll!K12*$B12</f>
        <v>1</v>
      </c>
      <c r="L12" s="8">
        <f>Kluppierungsprotokoll!L12*$B12</f>
        <v>0</v>
      </c>
      <c r="M12" s="8">
        <f>Kluppierungsprotokoll!M12*$B12</f>
        <v>1</v>
      </c>
      <c r="N12" s="8">
        <f>Kluppierungsprotokoll!N12*$B12</f>
        <v>0</v>
      </c>
      <c r="O12" s="8">
        <f>Kluppierungsprotokoll!O12*$B12</f>
        <v>0.5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0.5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5.6</v>
      </c>
      <c r="J13" s="8">
        <f>Kluppierungsprotokoll!J13*$B13</f>
        <v>4.1999999999999993</v>
      </c>
      <c r="K13" s="8">
        <f>Kluppierungsprotokoll!K13*$B13</f>
        <v>1.4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1.4</v>
      </c>
      <c r="P13" s="8">
        <f>Kluppierungsprotokoll!P13*$B13</f>
        <v>0.7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0.7</v>
      </c>
    </row>
    <row r="14" spans="1:19" x14ac:dyDescent="0.25">
      <c r="A14" s="8">
        <f>Kluppierungsprotokoll!A14</f>
        <v>34</v>
      </c>
      <c r="B14" s="8">
        <f>Kluppierungsprotokoll!B14</f>
        <v>1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3</v>
      </c>
      <c r="J14" s="8">
        <f>Kluppierungsprotokoll!J14*$B14</f>
        <v>2</v>
      </c>
      <c r="K14" s="8">
        <f>Kluppierungsprotokoll!K14*$B14</f>
        <v>1</v>
      </c>
      <c r="L14" s="8">
        <f>Kluppierungsprotokoll!L14*$B14</f>
        <v>1</v>
      </c>
      <c r="M14" s="8">
        <f>Kluppierungsprotokoll!M14*$B14</f>
        <v>0</v>
      </c>
      <c r="N14" s="8">
        <f>Kluppierungsprotokoll!N14*$B14</f>
        <v>1</v>
      </c>
      <c r="O14" s="8">
        <f>Kluppierungsprotokoll!O14*$B14</f>
        <v>2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1.3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2.6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1.3</v>
      </c>
      <c r="L15" s="8">
        <f>Kluppierungsprotokoll!L15*$B15</f>
        <v>0</v>
      </c>
      <c r="M15" s="8">
        <f>Kluppierungsprotokoll!M15*$B15</f>
        <v>1.3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1.7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6.8</v>
      </c>
      <c r="J16" s="8">
        <f>Kluppierungsprotokoll!J16*$B16</f>
        <v>1.7</v>
      </c>
      <c r="K16" s="8">
        <f>Kluppierungsprotokoll!K16*$B16</f>
        <v>3.4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1.7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2.1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2.1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10.5</v>
      </c>
      <c r="J17" s="8">
        <f>Kluppierungsprotokoll!J17*$B17</f>
        <v>2.1</v>
      </c>
      <c r="K17" s="8">
        <f>Kluppierungsprotokoll!K17*$B17</f>
        <v>0</v>
      </c>
      <c r="L17" s="8">
        <f>Kluppierungsprotokoll!L17*$B17</f>
        <v>2.1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2.1</v>
      </c>
      <c r="P17" s="8">
        <f>Kluppierungsprotokoll!P17*$B17</f>
        <v>2.1</v>
      </c>
      <c r="Q17" s="8">
        <f>Kluppierungsprotokoll!Q17*$B17</f>
        <v>2.1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2.5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2.5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7.5</v>
      </c>
      <c r="J18" s="8">
        <f>Kluppierungsprotokoll!J18*$B18</f>
        <v>7.5</v>
      </c>
      <c r="K18" s="8">
        <f>Kluppierungsprotokoll!K18*$B18</f>
        <v>5</v>
      </c>
      <c r="L18" s="8">
        <f>Kluppierungsprotokoll!L18*$B18</f>
        <v>0</v>
      </c>
      <c r="M18" s="8">
        <f>Kluppierungsprotokoll!M18*$B18</f>
        <v>7.5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2.5</v>
      </c>
    </row>
    <row r="19" spans="1:19" x14ac:dyDescent="0.25">
      <c r="A19" s="8">
        <f>Kluppierungsprotokoll!A19</f>
        <v>54</v>
      </c>
      <c r="B19" s="8">
        <f>Kluppierungsprotokoll!B19</f>
        <v>2.9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2.9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5.8</v>
      </c>
      <c r="J19" s="8">
        <f>Kluppierungsprotokoll!J19*$B19</f>
        <v>2.9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2.9</v>
      </c>
      <c r="N19" s="8">
        <f>Kluppierungsprotokoll!N19*$B19</f>
        <v>0</v>
      </c>
      <c r="O19" s="8">
        <f>Kluppierungsprotokoll!O19*$B19</f>
        <v>2.9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3.4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3.4</v>
      </c>
      <c r="J20" s="8">
        <f>Kluppierungsprotokoll!J20*$B20</f>
        <v>0</v>
      </c>
      <c r="K20" s="8">
        <f>Kluppierungsprotokoll!K20*$B20</f>
        <v>3.4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3.4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3.9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3.9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4.5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4.5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5.0999999999999996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5.0999999999999996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5.0999999999999996</v>
      </c>
      <c r="L23" s="8">
        <f>Kluppierungsprotokoll!L23*$B23</f>
        <v>0</v>
      </c>
      <c r="M23" s="8">
        <f>Kluppierungsprotokoll!M23*$B23</f>
        <v>5.0999999999999996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5.7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5.7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6.4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6.4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7.2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8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8.8000000000000007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9.6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10.4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102</v>
      </c>
      <c r="B31" s="8">
        <f>Kluppierungsprotokoll!B31</f>
        <v>11.3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106</v>
      </c>
      <c r="B32" s="8">
        <f>Kluppierungsprotokoll!B32</f>
        <v>12.2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110</v>
      </c>
      <c r="B33" s="8">
        <f>Kluppierungsprotokoll!B33</f>
        <v>13.2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0.4</v>
      </c>
      <c r="D53">
        <f t="shared" ref="D53:S53" si="0">SUM(D9:D51)</f>
        <v>0.1</v>
      </c>
      <c r="E53">
        <f t="shared" si="0"/>
        <v>0</v>
      </c>
      <c r="F53">
        <f t="shared" si="0"/>
        <v>19.100000000000001</v>
      </c>
      <c r="G53">
        <f t="shared" si="0"/>
        <v>0</v>
      </c>
      <c r="H53">
        <f t="shared" si="0"/>
        <v>0.30000000000000004</v>
      </c>
      <c r="I53">
        <f t="shared" si="0"/>
        <v>66.199999999999989</v>
      </c>
      <c r="J53">
        <f t="shared" si="0"/>
        <v>31.999999999999993</v>
      </c>
      <c r="K53">
        <f t="shared" si="0"/>
        <v>24.1</v>
      </c>
      <c r="L53">
        <f t="shared" si="0"/>
        <v>3.3</v>
      </c>
      <c r="M53">
        <f t="shared" si="0"/>
        <v>23.4</v>
      </c>
      <c r="N53">
        <f t="shared" si="0"/>
        <v>1.1000000000000001</v>
      </c>
      <c r="O53">
        <f t="shared" si="0"/>
        <v>14.3</v>
      </c>
      <c r="P53">
        <f t="shared" si="0"/>
        <v>2.8</v>
      </c>
      <c r="Q53">
        <f t="shared" si="0"/>
        <v>2.4000000000000004</v>
      </c>
      <c r="R53">
        <f t="shared" si="0"/>
        <v>0</v>
      </c>
      <c r="S53">
        <f t="shared" si="0"/>
        <v>6.2</v>
      </c>
      <c r="T53">
        <f>SUM(C53:S53)</f>
        <v>195.70000000000002</v>
      </c>
    </row>
    <row r="54" spans="1:20" x14ac:dyDescent="0.25">
      <c r="A54" t="s">
        <v>25</v>
      </c>
      <c r="B54" t="s">
        <v>26</v>
      </c>
      <c r="C54">
        <f>C53/$B$6</f>
        <v>0.4705882352941177</v>
      </c>
      <c r="D54">
        <f t="shared" ref="D54:S54" si="1">D53/$B$6</f>
        <v>0.11764705882352942</v>
      </c>
      <c r="E54">
        <f t="shared" si="1"/>
        <v>0</v>
      </c>
      <c r="F54">
        <f t="shared" si="1"/>
        <v>22.47058823529412</v>
      </c>
      <c r="G54">
        <f t="shared" si="1"/>
        <v>0</v>
      </c>
      <c r="H54">
        <f t="shared" si="1"/>
        <v>0.35294117647058831</v>
      </c>
      <c r="I54">
        <f t="shared" si="1"/>
        <v>77.882352941176464</v>
      </c>
      <c r="J54">
        <f t="shared" si="1"/>
        <v>37.647058823529406</v>
      </c>
      <c r="K54">
        <f t="shared" si="1"/>
        <v>28.352941176470591</v>
      </c>
      <c r="L54">
        <f t="shared" si="1"/>
        <v>3.8823529411764706</v>
      </c>
      <c r="M54">
        <f t="shared" si="1"/>
        <v>27.52941176470588</v>
      </c>
      <c r="N54">
        <f t="shared" si="1"/>
        <v>1.2941176470588236</v>
      </c>
      <c r="O54">
        <f t="shared" si="1"/>
        <v>16.823529411764707</v>
      </c>
      <c r="P54">
        <f t="shared" si="1"/>
        <v>3.2941176470588234</v>
      </c>
      <c r="Q54">
        <f t="shared" si="1"/>
        <v>2.8235294117647065</v>
      </c>
      <c r="R54">
        <f t="shared" si="1"/>
        <v>0</v>
      </c>
      <c r="S54">
        <f t="shared" si="1"/>
        <v>7.2941176470588243</v>
      </c>
      <c r="T54">
        <f>SUM(C54:S54)</f>
        <v>230.23529411764699</v>
      </c>
    </row>
    <row r="55" spans="1:20" x14ac:dyDescent="0.25">
      <c r="A55" t="s">
        <v>25</v>
      </c>
      <c r="B55" t="s">
        <v>31</v>
      </c>
      <c r="C55">
        <f>C54/$T54</f>
        <v>2.0439448134900364E-3</v>
      </c>
      <c r="D55">
        <f t="shared" ref="D55:S55" si="2">D54/$T54</f>
        <v>5.109862033725091E-4</v>
      </c>
      <c r="E55">
        <f t="shared" si="2"/>
        <v>0</v>
      </c>
      <c r="F55">
        <f t="shared" si="2"/>
        <v>9.7598364844149244E-2</v>
      </c>
      <c r="G55">
        <f t="shared" si="2"/>
        <v>0</v>
      </c>
      <c r="H55">
        <f t="shared" si="2"/>
        <v>1.5329586101175277E-3</v>
      </c>
      <c r="I55">
        <f t="shared" si="2"/>
        <v>0.33827286663260098</v>
      </c>
      <c r="J55">
        <f t="shared" si="2"/>
        <v>0.16351558507920289</v>
      </c>
      <c r="K55">
        <f t="shared" si="2"/>
        <v>0.12314767501277471</v>
      </c>
      <c r="L55">
        <f t="shared" si="2"/>
        <v>1.6862544711292799E-2</v>
      </c>
      <c r="M55">
        <f t="shared" si="2"/>
        <v>0.11957077158916712</v>
      </c>
      <c r="N55">
        <f t="shared" si="2"/>
        <v>5.6208482370976006E-3</v>
      </c>
      <c r="O55">
        <f t="shared" si="2"/>
        <v>7.30710270822688E-2</v>
      </c>
      <c r="P55">
        <f t="shared" si="2"/>
        <v>1.4307613694430255E-2</v>
      </c>
      <c r="Q55">
        <f t="shared" si="2"/>
        <v>1.2263668880940222E-2</v>
      </c>
      <c r="R55">
        <f t="shared" si="2"/>
        <v>0</v>
      </c>
      <c r="S55">
        <f t="shared" si="2"/>
        <v>3.1681144609095567E-2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Cecile Reichmuth</cp:lastModifiedBy>
  <dcterms:created xsi:type="dcterms:W3CDTF">2022-03-10T11:48:40Z</dcterms:created>
  <dcterms:modified xsi:type="dcterms:W3CDTF">2024-04-16T10:07:24Z</dcterms:modified>
</cp:coreProperties>
</file>