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29\"/>
    </mc:Choice>
  </mc:AlternateContent>
  <xr:revisionPtr revIDLastSave="0" documentId="13_ncr:1_{0B968AF7-3EF6-4472-9DC4-0B0C326E1AA6}" xr6:coauthVersionLast="36" xr6:coauthVersionMax="47" xr10:uidLastSave="{00000000-0000-0000-0000-000000000000}"/>
  <bookViews>
    <workbookView xWindow="0" yWindow="0" windowWidth="23175" windowHeight="14565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I33" i="6" l="1"/>
  <c r="J33" i="6"/>
  <c r="K33" i="6"/>
  <c r="L33" i="6"/>
  <c r="M33" i="6"/>
  <c r="N33" i="6"/>
  <c r="O33" i="6"/>
  <c r="P33" i="6"/>
  <c r="C33" i="6"/>
  <c r="Q33" i="6"/>
  <c r="D33" i="6"/>
  <c r="R33" i="6"/>
  <c r="E33" i="6"/>
  <c r="S33" i="6"/>
  <c r="F33" i="6"/>
  <c r="G33" i="6"/>
  <c r="H33" i="6"/>
  <c r="E34" i="5"/>
  <c r="S34" i="5"/>
  <c r="F34" i="5"/>
  <c r="G34" i="5"/>
  <c r="D34" i="5"/>
  <c r="H34" i="5"/>
  <c r="L34" i="5"/>
  <c r="Q34" i="5"/>
  <c r="R34" i="5"/>
  <c r="I34" i="5"/>
  <c r="C34" i="5"/>
  <c r="J34" i="5"/>
  <c r="K34" i="5"/>
  <c r="P34" i="5"/>
  <c r="M34" i="5"/>
  <c r="N34" i="5"/>
  <c r="O34" i="5"/>
  <c r="L32" i="6"/>
  <c r="M32" i="6"/>
  <c r="N32" i="6"/>
  <c r="O32" i="6"/>
  <c r="P32" i="6"/>
  <c r="C32" i="6"/>
  <c r="Q32" i="6"/>
  <c r="D32" i="6"/>
  <c r="E32" i="6"/>
  <c r="S32" i="6"/>
  <c r="F32" i="6"/>
  <c r="G32" i="6"/>
  <c r="K32" i="6"/>
  <c r="R32" i="6"/>
  <c r="H32" i="6"/>
  <c r="I32" i="6"/>
  <c r="J32" i="6"/>
  <c r="C30" i="5"/>
  <c r="Q30" i="5"/>
  <c r="D30" i="5"/>
  <c r="R30" i="5"/>
  <c r="E30" i="5"/>
  <c r="S30" i="5"/>
  <c r="P30" i="5"/>
  <c r="F30" i="5"/>
  <c r="G30" i="5"/>
  <c r="I30" i="5"/>
  <c r="O30" i="5"/>
  <c r="H30" i="5"/>
  <c r="J30" i="5"/>
  <c r="N30" i="5"/>
  <c r="K30" i="5"/>
  <c r="L30" i="5"/>
  <c r="M30" i="5"/>
  <c r="N31" i="5"/>
  <c r="O31" i="5"/>
  <c r="P31" i="5"/>
  <c r="L31" i="5"/>
  <c r="C31" i="5"/>
  <c r="Q31" i="5"/>
  <c r="F31" i="5"/>
  <c r="G31" i="5"/>
  <c r="K31" i="5"/>
  <c r="M31" i="5"/>
  <c r="D31" i="5"/>
  <c r="R31" i="5"/>
  <c r="E31" i="5"/>
  <c r="S31" i="5"/>
  <c r="H31" i="5"/>
  <c r="I31" i="5"/>
  <c r="J31" i="5"/>
  <c r="O31" i="6"/>
  <c r="P31" i="6"/>
  <c r="C31" i="6"/>
  <c r="Q31" i="6"/>
  <c r="D31" i="6"/>
  <c r="R31" i="6"/>
  <c r="E31" i="6"/>
  <c r="S31" i="6"/>
  <c r="F31" i="6"/>
  <c r="G31" i="6"/>
  <c r="H31" i="6"/>
  <c r="I31" i="6"/>
  <c r="J31" i="6"/>
  <c r="N31" i="6"/>
  <c r="K31" i="6"/>
  <c r="L31" i="6"/>
  <c r="M31" i="6"/>
  <c r="K32" i="5"/>
  <c r="L32" i="5"/>
  <c r="M32" i="5"/>
  <c r="J32" i="5"/>
  <c r="N32" i="5"/>
  <c r="I32" i="5"/>
  <c r="O32" i="5"/>
  <c r="D32" i="5"/>
  <c r="H32" i="5"/>
  <c r="P32" i="5"/>
  <c r="C32" i="5"/>
  <c r="Q32" i="5"/>
  <c r="R32" i="5"/>
  <c r="E32" i="5"/>
  <c r="S32" i="5"/>
  <c r="F32" i="5"/>
  <c r="G32" i="5"/>
  <c r="C30" i="6"/>
  <c r="D30" i="6"/>
  <c r="R30" i="6"/>
  <c r="S30" i="6"/>
  <c r="E30" i="6"/>
  <c r="F30" i="6"/>
  <c r="G30" i="6"/>
  <c r="H30" i="6"/>
  <c r="I30" i="6"/>
  <c r="J30" i="6"/>
  <c r="K30" i="6"/>
  <c r="L30" i="6"/>
  <c r="M30" i="6"/>
  <c r="N30" i="6"/>
  <c r="Q30" i="6"/>
  <c r="O30" i="6"/>
  <c r="P30" i="6"/>
  <c r="H33" i="5"/>
  <c r="I33" i="5"/>
  <c r="J33" i="5"/>
  <c r="K33" i="5"/>
  <c r="F33" i="5"/>
  <c r="G33" i="5"/>
  <c r="L33" i="5"/>
  <c r="N33" i="5"/>
  <c r="O33" i="5"/>
  <c r="M33" i="5"/>
  <c r="E33" i="5"/>
  <c r="S33" i="5"/>
  <c r="P33" i="5"/>
  <c r="C33" i="5"/>
  <c r="Q33" i="5"/>
  <c r="D33" i="5"/>
  <c r="R33" i="5"/>
  <c r="F34" i="6"/>
  <c r="G34" i="6"/>
  <c r="H34" i="6"/>
  <c r="I34" i="6"/>
  <c r="J34" i="6"/>
  <c r="K34" i="6"/>
  <c r="M34" i="6"/>
  <c r="N34" i="6"/>
  <c r="O34" i="6"/>
  <c r="E34" i="6"/>
  <c r="P34" i="6"/>
  <c r="C34" i="6"/>
  <c r="Q34" i="6"/>
  <c r="D34" i="6"/>
  <c r="R34" i="6"/>
  <c r="S34" i="6"/>
  <c r="L34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<sst xmlns="http://schemas.openxmlformats.org/spreadsheetml/2006/main" count="155" uniqueCount="56">
  <si>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</si>
  <si>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</si>
  <si>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</si>
  <si>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</si>
  <si>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</si>
  <si>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</si>
  <si>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</si>
  <si>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</si>
  <si>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</si>
  <si>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</si>
  <si>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</si>
  <si>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</si>
  <si>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</si>
  <si>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</si>
  <si>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</si>
  <si>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</si>
  <si>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</si>
  <si>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</si>
  <si>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</si>
  <si>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</si>
  <si>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</si>
  <si>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</si>
  <si>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</si>
  <si>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</si>
  <si>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</si>
  <si>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</si>
  <si>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</si>
  <si>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</si>
  <si>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</si>
  <si>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</si>
  <si>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</si>
  <si>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</si>
  <si>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</si>
  <si>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</si>
  <si>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</si>
  <si>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</si>
  <si>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</si>
  <si>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</si>
  <si>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</si>
  <si>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</si>
  <si>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</si>
  <si>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</si>
  <si>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</si>
  <si>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</si>
  <si>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</si>
  <si>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</si>
  <si>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</si>
  <si>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</si>
  <si>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</si>
  <si>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</si>
  <si>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</si>
  <si>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</si>
  <si>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</si>
  <si>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</si>
  <si>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VD29 - Lugeon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</si>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</sst>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P39" sqref="P39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45664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0.49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</row>
    <row r="10" spans="1:19" x14ac:dyDescent="0.25">
      <c r="A10" s="8">
        <v>14</v>
      </c>
      <c r="B10" s="8">
        <v>0.12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51</v>
      </c>
      <c r="J10" s="8">
        <v>4</v>
      </c>
      <c r="K10" s="8">
        <v>0</v>
      </c>
      <c r="L10" s="8">
        <v>1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1</v>
      </c>
    </row>
    <row r="11" spans="1:19" x14ac:dyDescent="0.25">
      <c r="A11" s="8">
        <v>18</v>
      </c>
      <c r="B11" s="8">
        <v>0.18</v>
      </c>
      <c r="C11" s="8">
        <v>1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81</v>
      </c>
      <c r="J11" s="8">
        <v>1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5</v>
      </c>
    </row>
    <row r="12" spans="1:19" x14ac:dyDescent="0.25">
      <c r="A12" s="8">
        <v>22</v>
      </c>
      <c r="B12" s="8">
        <v>0.28999999999999998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8</v>
      </c>
      <c r="J12" s="8">
        <v>2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1</v>
      </c>
    </row>
    <row r="13" spans="1:19" x14ac:dyDescent="0.25">
      <c r="A13" s="8">
        <v>26</v>
      </c>
      <c r="B13" s="8">
        <v>0.46</v>
      </c>
      <c r="C13" s="8">
        <v>1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7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</row>
    <row r="14" spans="1:19" x14ac:dyDescent="0.25">
      <c r="A14" s="8">
        <v>30</v>
      </c>
      <c r="B14" s="8">
        <v>0.67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1</v>
      </c>
      <c r="J14" s="8">
        <v>1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1</v>
      </c>
    </row>
    <row r="15" spans="1:19" x14ac:dyDescent="0.25">
      <c r="A15" s="8">
        <v>34</v>
      </c>
      <c r="B15" s="8">
        <v>0.92</v>
      </c>
      <c r="C15" s="8">
        <v>0</v>
      </c>
      <c r="D15" s="8">
        <v>1</v>
      </c>
      <c r="E15" s="8">
        <v>0</v>
      </c>
      <c r="F15" s="8">
        <v>0</v>
      </c>
      <c r="G15" s="8">
        <v>0</v>
      </c>
      <c r="H15" s="8">
        <v>0</v>
      </c>
      <c r="I15" s="8">
        <v>2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 x14ac:dyDescent="0.25">
      <c r="A16" s="8">
        <v>38</v>
      </c>
      <c r="B16" s="8">
        <v>1.21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</row>
    <row r="17" spans="1:19" x14ac:dyDescent="0.25">
      <c r="A17" s="8">
        <v>42</v>
      </c>
      <c r="B17" s="8">
        <v>1.56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5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25">
      <c r="A18" s="8">
        <v>46</v>
      </c>
      <c r="B18" s="8">
        <v>1.93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1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25">
      <c r="A19" s="8">
        <v>50</v>
      </c>
      <c r="B19" s="8">
        <v>2.35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3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25">
      <c r="A20" s="8">
        <v>54</v>
      </c>
      <c r="B20" s="8">
        <v>2.79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2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25">
      <c r="A21" s="8">
        <v>58</v>
      </c>
      <c r="B21" s="8">
        <v>3.27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1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25">
      <c r="A22" s="8">
        <v>62</v>
      </c>
      <c r="B22" s="8">
        <v>3.8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2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25">
      <c r="A23" s="8">
        <v>66</v>
      </c>
      <c r="B23" s="8">
        <v>4.37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1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25">
      <c r="A24" s="8">
        <v>70</v>
      </c>
      <c r="B24" s="8">
        <v>4.99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25">
      <c r="A25" s="8">
        <v>74</v>
      </c>
      <c r="B25" s="8">
        <v>5.66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1</v>
      </c>
      <c r="Q25" s="8">
        <v>0</v>
      </c>
      <c r="R25" s="8">
        <v>0</v>
      </c>
      <c r="S25" s="8">
        <v>0</v>
      </c>
    </row>
    <row r="26" spans="1:19" x14ac:dyDescent="0.25">
      <c r="A26" s="8">
        <v>78</v>
      </c>
      <c r="B26" s="8">
        <v>6.34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2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1</v>
      </c>
      <c r="Q26" s="8">
        <v>0</v>
      </c>
      <c r="R26" s="8">
        <v>0</v>
      </c>
      <c r="S26" s="8">
        <v>0</v>
      </c>
    </row>
    <row r="27" spans="1:19" x14ac:dyDescent="0.25">
      <c r="A27" s="8">
        <v>82</v>
      </c>
      <c r="B27" s="8">
        <v>7.06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25">
      <c r="A28" s="8">
        <v>86</v>
      </c>
      <c r="B28" s="8">
        <v>7.8049999999999997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25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25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25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25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25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2</v>
      </c>
      <c r="D54" s="12">
        <f t="shared" ref="D54:S54" si="0">SUM(D9:D51)</f>
        <v>1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168</v>
      </c>
      <c r="J54" s="12">
        <f t="shared" si="0"/>
        <v>8</v>
      </c>
      <c r="K54" s="12">
        <f t="shared" si="0"/>
        <v>0</v>
      </c>
      <c r="L54" s="12">
        <f t="shared" si="0"/>
        <v>1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2</v>
      </c>
      <c r="Q54" s="12">
        <f t="shared" si="2"/>
        <v>0</v>
      </c>
      <c r="R54" s="12">
        <f t="shared" si="0"/>
        <v>0</v>
      </c>
      <c r="S54" s="12">
        <f t="shared" si="0"/>
        <v>8</v>
      </c>
      <c r="T54" s="13">
        <f>SUM(C54:S54)</f>
        <v>190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4.0999999999999996</v>
      </c>
      <c r="D55" s="20">
        <f t="shared" ref="D55:S55" si="3">ROUND(D54/$B$6, 1)</f>
        <v>2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342.9</v>
      </c>
      <c r="J55" s="20">
        <f t="shared" si="3"/>
        <v>16.3</v>
      </c>
      <c r="K55" s="20">
        <f t="shared" si="3"/>
        <v>0</v>
      </c>
      <c r="L55" s="20">
        <f t="shared" si="3"/>
        <v>2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4.0999999999999996</v>
      </c>
      <c r="Q55" s="20">
        <f t="shared" si="5"/>
        <v>0</v>
      </c>
      <c r="R55" s="20">
        <f t="shared" si="3"/>
        <v>0</v>
      </c>
      <c r="S55" s="20">
        <f t="shared" si="3"/>
        <v>16.3</v>
      </c>
      <c r="T55" s="21">
        <f>ROUND(SUM(C55:S55),0)</f>
        <v>388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0.08</v>
      </c>
      <c r="D56" s="22">
        <f>ROUND('Calcul surface terriere'!D53, 2)</f>
        <v>0.09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8.23</v>
      </c>
      <c r="J56" s="22">
        <f>ROUND('Calcul surface terriere'!J53, 2)</f>
        <v>0.23</v>
      </c>
      <c r="K56" s="22">
        <f>ROUND('Calcul surface terriere'!K53, 2)</f>
        <v>0</v>
      </c>
      <c r="L56" s="22">
        <f>ROUND('Calcul surface terriere'!L53, 2)</f>
        <v>0.02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0.91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0.25</v>
      </c>
      <c r="T56" s="23">
        <f>ROUND('Calcul surface terriere'!T53,1)</f>
        <v>9.8000000000000007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0.16</v>
      </c>
      <c r="D57" s="22">
        <f>ROUND('Calcul surface terriere'!D54, 2)</f>
        <v>0.19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16.8</v>
      </c>
      <c r="J57" s="22">
        <f>ROUND('Calcul surface terriere'!J54, 2)</f>
        <v>0.48</v>
      </c>
      <c r="K57" s="22">
        <f>ROUND('Calcul surface terriere'!K54, 2)</f>
        <v>0</v>
      </c>
      <c r="L57" s="22">
        <f>ROUND('Calcul surface terriere'!L54, 2)</f>
        <v>0.03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1.85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0.51</v>
      </c>
      <c r="T57" s="23">
        <f>ROUND('Calcul surface terriere'!T54, 1)</f>
        <v>20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1</v>
      </c>
      <c r="D58" s="24">
        <f>ROUND(100 * 'Calcul surface terriere'!D55,0)</f>
        <v>1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84</v>
      </c>
      <c r="J58" s="24">
        <f>ROUND(100 * 'Calcul surface terriere'!J55,0)</f>
        <v>2</v>
      </c>
      <c r="K58" s="24">
        <f>ROUND(100 * 'Calcul surface terriere'!K55,0)</f>
        <v>0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9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3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0.6</v>
      </c>
      <c r="D59" s="26">
        <f>ROUND('Calcul volume sur pied'!D53, 1)</f>
        <v>0.9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84</v>
      </c>
      <c r="J59" s="26">
        <f>ROUND('Calcul volume sur pied'!J53, 1)</f>
        <v>1.9</v>
      </c>
      <c r="K59" s="26">
        <f>ROUND('Calcul volume sur pied'!K53, 1)</f>
        <v>0</v>
      </c>
      <c r="L59" s="26">
        <f>ROUND('Calcul volume sur pied'!L53, 1)</f>
        <v>0.1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12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2</v>
      </c>
      <c r="T59" s="27">
        <f>ROUND('Calcul volume sur pied'!T53, 0)</f>
        <v>102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1.3</v>
      </c>
      <c r="D60" s="26">
        <f>ROUND('Calcul volume sur pied'!D54, 1)</f>
        <v>1.9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171.5</v>
      </c>
      <c r="J60" s="26">
        <f>ROUND('Calcul volume sur pied'!J54, 1)</f>
        <v>3.9</v>
      </c>
      <c r="K60" s="26">
        <f>ROUND('Calcul volume sur pied'!K54, 1)</f>
        <v>0</v>
      </c>
      <c r="L60" s="26">
        <f>ROUND('Calcul volume sur pied'!L54, 1)</f>
        <v>0.2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24.5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4</v>
      </c>
      <c r="T60" s="27">
        <f>ROUND('Calcul volume sur pied'!T54, 0)</f>
        <v>207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1</v>
      </c>
      <c r="D61" s="24">
        <f>ROUND(100 * 'Calcul volume sur pied'!D55, 0)</f>
        <v>1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83</v>
      </c>
      <c r="J61" s="24">
        <f>ROUND(100 * 'Calcul volume sur pied'!J55, 0)</f>
        <v>2</v>
      </c>
      <c r="K61" s="24">
        <f>ROUND(100 * 'Calcul volume sur pied'!K55, 0)</f>
        <v>0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12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2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0.49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104.08163265306122</v>
      </c>
      <c r="J10" s="8">
        <f>'Protocole Inventaire'!J10/$B$6</f>
        <v>8.1632653061224492</v>
      </c>
      <c r="K10" s="8">
        <f>'Protocole Inventaire'!K10/$B$6</f>
        <v>0</v>
      </c>
      <c r="L10" s="8">
        <f>'Protocole Inventaire'!L10/$B$6</f>
        <v>2.0408163265306123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2.0408163265306123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2.0408163265306123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165.30612244897961</v>
      </c>
      <c r="J11" s="8">
        <f>'Protocole Inventaire'!J11/$B$6</f>
        <v>2.0408163265306123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10.204081632653061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0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16.326530612244898</v>
      </c>
      <c r="J12" s="8">
        <f>'Protocole Inventaire'!J12/$B$6</f>
        <v>4.0816326530612246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2.0408163265306123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2.0408163265306123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14.285714285714286</v>
      </c>
      <c r="J13" s="8">
        <f>'Protocole Inventaire'!J13/$B$6</f>
        <v>0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2.0408163265306123</v>
      </c>
      <c r="J14" s="8">
        <f>'Protocole Inventaire'!J14/$B$6</f>
        <v>2.0408163265306123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2.0408163265306123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0</v>
      </c>
      <c r="D15" s="8">
        <f>'Protocole Inventaire'!D15/$B$6</f>
        <v>2.0408163265306123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4.0816326530612246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0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10.204081632653061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2.0408163265306123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6.1224489795918364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4.0816326530612246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2.0408163265306123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4.0816326530612246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2.0408163265306123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2.0408163265306123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2.0408163265306123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4.0816326530612246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2.0408163265306123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0.49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0.78508400413208945</v>
      </c>
      <c r="J10" s="8">
        <f>'Protocole Inventaire'!J10*($A10/200)^2*PI()</f>
        <v>6.1575216010359951E-2</v>
      </c>
      <c r="K10" s="8">
        <f>'Protocole Inventaire'!K10*($A10/200)^2*PI()</f>
        <v>0</v>
      </c>
      <c r="L10" s="8">
        <f>'Protocole Inventaire'!L10*($A10/200)^2*PI()</f>
        <v>1.5393804002589988E-2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1.5393804002589988E-2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2.5446900494077322E-2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2.0611989400202635</v>
      </c>
      <c r="J11" s="8">
        <f>'Protocole Inventaire'!J11*($A11/200)^2*PI()</f>
        <v>2.5446900494077322E-2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0.12723450247038659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0.30410616886749198</v>
      </c>
      <c r="J12" s="8">
        <f>'Protocole Inventaire'!J12*($A12/200)^2*PI()</f>
        <v>7.6026542216872994E-2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3.8013271108436497E-2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5.3092915845667513E-2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0.3716504109196726</v>
      </c>
      <c r="J13" s="8">
        <f>'Protocole Inventaire'!J13*($A13/200)^2*PI()</f>
        <v>0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7.0685834705770348E-2</v>
      </c>
      <c r="J14" s="8">
        <f>'Protocole Inventaire'!J14*($A14/200)^2*PI()</f>
        <v>7.0685834705770348E-2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7.0685834705770348E-2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</v>
      </c>
      <c r="D15" s="8">
        <f>'Protocole Inventaire'!D15*($A15/200)^2*PI()</f>
        <v>9.0792027688745044E-2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0.18158405537749009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0.69272118011654926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0.16619025137490007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0.58904862254808621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0.45804420889339187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0.26420794216690158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0.60381410801995827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0.34211943997592853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0.38484510006474959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0.43008403427644265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0.9556724852220152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0.4778362426110076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7.8539816339744828E-2</v>
      </c>
      <c r="D53">
        <f t="shared" ref="D53:S53" si="0">SUM(D9:D51)</f>
        <v>9.0792027688745044E-2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8.2309727524052576</v>
      </c>
      <c r="J53">
        <f t="shared" si="0"/>
        <v>0.23373449342708064</v>
      </c>
      <c r="K53">
        <f t="shared" si="0"/>
        <v>0</v>
      </c>
      <c r="L53">
        <f t="shared" si="0"/>
        <v>1.5393804002589988E-2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0.90792027688745025</v>
      </c>
      <c r="Q53">
        <f t="shared" si="0"/>
        <v>0</v>
      </c>
      <c r="R53">
        <f t="shared" si="0"/>
        <v>0</v>
      </c>
      <c r="S53">
        <f t="shared" si="0"/>
        <v>0.25132741228718342</v>
      </c>
      <c r="T53">
        <f>SUM(C53:S53)</f>
        <v>9.8086805830380523</v>
      </c>
    </row>
    <row r="54" spans="1:20" x14ac:dyDescent="0.25">
      <c r="A54" t="s">
        <v>49</v>
      </c>
      <c r="B54" t="s">
        <v>30</v>
      </c>
      <c r="C54">
        <f>C53/$B$6</f>
        <v>0.160285339468867</v>
      </c>
      <c r="D54">
        <f t="shared" ref="D54:S54" si="1">D53/$B$6</f>
        <v>0.18528985242601029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16.797903576337262</v>
      </c>
      <c r="J54">
        <f t="shared" si="1"/>
        <v>0.47700917025934825</v>
      </c>
      <c r="K54">
        <f t="shared" si="1"/>
        <v>0</v>
      </c>
      <c r="L54">
        <f t="shared" si="1"/>
        <v>3.1415926535897934E-2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1.8528985242601026</v>
      </c>
      <c r="Q54">
        <f t="shared" si="1"/>
        <v>0</v>
      </c>
      <c r="R54">
        <f t="shared" si="1"/>
        <v>0</v>
      </c>
      <c r="S54">
        <f t="shared" si="1"/>
        <v>0.51291308630037435</v>
      </c>
      <c r="T54">
        <f>SUM(C54:S54)</f>
        <v>20.017715475587863</v>
      </c>
    </row>
    <row r="55" spans="1:20" x14ac:dyDescent="0.25">
      <c r="A55" t="s">
        <v>49</v>
      </c>
      <c r="B55" t="s">
        <v>50</v>
      </c>
      <c r="C55">
        <f>C54/$T54</f>
        <v>8.0071744282877461E-3</v>
      </c>
      <c r="D55">
        <f t="shared" ref="D55:S55" si="2">D54/$T54</f>
        <v>9.2562936391006358E-3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0.83915188008455577</v>
      </c>
      <c r="J55">
        <f t="shared" si="2"/>
        <v>2.3829351098584334E-2</v>
      </c>
      <c r="K55">
        <f t="shared" si="2"/>
        <v>0</v>
      </c>
      <c r="L55">
        <f t="shared" si="2"/>
        <v>1.5694061879443981E-3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9.2562936391006337E-2</v>
      </c>
      <c r="Q55">
        <f t="shared" si="2"/>
        <v>0</v>
      </c>
      <c r="R55">
        <f t="shared" si="2"/>
        <v>0</v>
      </c>
      <c r="S55">
        <f t="shared" si="2"/>
        <v>2.5622958170520783E-2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0.49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6.12</v>
      </c>
      <c r="J10" s="8">
        <f>'Protocole Inventaire'!J10*$B10</f>
        <v>0.48</v>
      </c>
      <c r="K10" s="8">
        <f>'Protocole Inventaire'!K10*$B10</f>
        <v>0</v>
      </c>
      <c r="L10" s="8">
        <f>'Protocole Inventaire'!L10*$B10</f>
        <v>0.12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0.12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0.18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14.58</v>
      </c>
      <c r="J11" s="8">
        <f>'Protocole Inventaire'!J11*$B11</f>
        <v>0.18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0.89999999999999991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2.3199999999999998</v>
      </c>
      <c r="J12" s="8">
        <f>'Protocole Inventaire'!J12*$B12</f>
        <v>0.57999999999999996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0.28999999999999998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0.46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3.22</v>
      </c>
      <c r="J13" s="8">
        <f>'Protocole Inventaire'!J13*$B13</f>
        <v>0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0.67</v>
      </c>
      <c r="J14" s="8">
        <f>'Protocole Inventaire'!J14*$B14</f>
        <v>0.67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0.67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</v>
      </c>
      <c r="D15" s="8">
        <f>'Protocole Inventaire'!D15*$B15</f>
        <v>0.92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1.84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0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7.8000000000000007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1.93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7.0500000000000007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5.58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3.27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7.6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4.37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4.99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5.66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12.68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6.34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0.64</v>
      </c>
      <c r="D53">
        <f t="shared" ref="D53:S53" si="0">SUM(D9:D51)</f>
        <v>0.92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84.02000000000001</v>
      </c>
      <c r="J53">
        <f t="shared" si="0"/>
        <v>1.9099999999999997</v>
      </c>
      <c r="K53">
        <f t="shared" si="0"/>
        <v>0</v>
      </c>
      <c r="L53">
        <f t="shared" si="0"/>
        <v>0.12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12</v>
      </c>
      <c r="Q53">
        <f t="shared" si="0"/>
        <v>0</v>
      </c>
      <c r="R53">
        <f t="shared" si="0"/>
        <v>0</v>
      </c>
      <c r="S53">
        <f t="shared" si="0"/>
        <v>1.98</v>
      </c>
      <c r="T53">
        <f>SUM(C53:S53)</f>
        <v>101.59000000000002</v>
      </c>
    </row>
    <row r="54" spans="1:20" x14ac:dyDescent="0.25">
      <c r="A54" t="s">
        <v>53</v>
      </c>
      <c r="B54" t="s">
        <v>30</v>
      </c>
      <c r="C54">
        <f>C53/$B$6</f>
        <v>1.306122448979592</v>
      </c>
      <c r="D54">
        <f t="shared" ref="D54:S54" si="1">D53/$B$6</f>
        <v>1.8775510204081634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171.46938775510208</v>
      </c>
      <c r="J54">
        <f t="shared" si="1"/>
        <v>3.8979591836734691</v>
      </c>
      <c r="K54">
        <f t="shared" si="1"/>
        <v>0</v>
      </c>
      <c r="L54">
        <f t="shared" si="1"/>
        <v>0.24489795918367346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24.489795918367346</v>
      </c>
      <c r="Q54">
        <f t="shared" si="1"/>
        <v>0</v>
      </c>
      <c r="R54">
        <f t="shared" si="1"/>
        <v>0</v>
      </c>
      <c r="S54">
        <f t="shared" si="1"/>
        <v>4.0408163265306118</v>
      </c>
      <c r="T54">
        <f>SUM(C54:S54)</f>
        <v>207.32653061224491</v>
      </c>
    </row>
    <row r="55" spans="1:20" x14ac:dyDescent="0.25">
      <c r="A55" t="s">
        <v>53</v>
      </c>
      <c r="B55" t="s">
        <v>50</v>
      </c>
      <c r="C55">
        <f>C54/$T54</f>
        <v>6.2998326606949501E-3</v>
      </c>
      <c r="D55">
        <f t="shared" ref="D55:S55" si="2">D54/$T54</f>
        <v>9.0560094497489918E-3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0.82704990648685905</v>
      </c>
      <c r="J55">
        <f t="shared" si="2"/>
        <v>1.8801063096761491E-2</v>
      </c>
      <c r="K55">
        <f t="shared" si="2"/>
        <v>0</v>
      </c>
      <c r="L55">
        <f t="shared" si="2"/>
        <v>1.181218623880303E-3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0.11812186238803031</v>
      </c>
      <c r="Q55">
        <f t="shared" si="2"/>
        <v>0</v>
      </c>
      <c r="R55">
        <f t="shared" si="2"/>
        <v>0</v>
      </c>
      <c r="S55">
        <f t="shared" si="2"/>
        <v>1.9490107294024998E-2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2025-05-08T06:25:44Z</dcterms:modified>
</cp:coreProperties>
</file>