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AWN\400_Prozesse\07_Schutzwald_KA\Weiserflächen_ka\WF Original\WAA_Adelboden_Bannwald_31\2019\"/>
    </mc:Choice>
  </mc:AlternateContent>
  <bookViews>
    <workbookView xWindow="0" yWindow="0" windowWidth="28800" windowHeight="14115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6" l="1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B31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B35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B37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B38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B39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A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A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A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A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A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A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A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A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A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A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/>
  <c r="Q54" i="2"/>
  <c r="Q55" i="2"/>
  <c r="G54" i="2"/>
  <c r="G55" i="2"/>
  <c r="F54" i="2"/>
  <c r="F55" i="2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A39" i="6"/>
  <c r="A38" i="6"/>
  <c r="A37" i="6"/>
  <c r="A36" i="6"/>
  <c r="A35" i="6"/>
  <c r="A34" i="6"/>
  <c r="A33" i="6"/>
  <c r="A32" i="6"/>
  <c r="A31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B38" i="5"/>
  <c r="B37" i="5"/>
  <c r="B36" i="5"/>
  <c r="B35" i="5"/>
  <c r="B34" i="5"/>
  <c r="B33" i="5"/>
  <c r="B32" i="5"/>
  <c r="B31" i="5"/>
  <c r="B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/>
  <c r="E54" i="2"/>
  <c r="E55" i="2"/>
  <c r="H54" i="2"/>
  <c r="H55" i="2"/>
  <c r="I54" i="2"/>
  <c r="I55" i="2"/>
  <c r="J54" i="2"/>
  <c r="J55" i="2"/>
  <c r="K54" i="2"/>
  <c r="K55" i="2"/>
  <c r="L54" i="2"/>
  <c r="L55" i="2"/>
  <c r="M54" i="2"/>
  <c r="M55" i="2"/>
  <c r="N54" i="2"/>
  <c r="N55" i="2"/>
  <c r="O54" i="2"/>
  <c r="O55" i="2"/>
  <c r="R54" i="2"/>
  <c r="R55" i="2"/>
  <c r="S54" i="2"/>
  <c r="S55" i="2"/>
  <c r="C54" i="2"/>
  <c r="C55" i="2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/>
  <c r="R59" i="2"/>
  <c r="R54" i="6"/>
  <c r="J59" i="2"/>
  <c r="J54" i="6"/>
  <c r="I54" i="6"/>
  <c r="I59" i="2"/>
  <c r="K59" i="2"/>
  <c r="K54" i="6"/>
  <c r="C54" i="5"/>
  <c r="C54" i="6"/>
  <c r="S60" i="2"/>
  <c r="D60" i="2"/>
  <c r="M60" i="2"/>
  <c r="L57" i="2"/>
  <c r="C60" i="2"/>
  <c r="T54" i="6"/>
  <c r="S55" i="6"/>
  <c r="S61" i="2"/>
  <c r="G60" i="2"/>
  <c r="F57" i="2"/>
  <c r="S57" i="2"/>
  <c r="J60" i="2"/>
  <c r="H60" i="2"/>
  <c r="C57" i="2"/>
  <c r="T54" i="5"/>
  <c r="T57" i="2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/>
  <c r="D61" i="2"/>
  <c r="O55" i="6"/>
  <c r="O61" i="2"/>
  <c r="L55" i="6"/>
  <c r="L61" i="2"/>
  <c r="T60" i="2"/>
  <c r="N55" i="6"/>
  <c r="N61" i="2"/>
  <c r="I55" i="6"/>
  <c r="I61" i="2"/>
  <c r="J55" i="6"/>
  <c r="J61" i="2"/>
  <c r="E55" i="6"/>
  <c r="E61" i="2"/>
  <c r="R55" i="6"/>
  <c r="R61" i="2"/>
  <c r="P55" i="6"/>
  <c r="P61" i="2"/>
  <c r="H55" i="6"/>
  <c r="H61" i="2"/>
  <c r="M55" i="6"/>
  <c r="M61" i="2"/>
  <c r="G55" i="6"/>
  <c r="G61" i="2"/>
  <c r="F55" i="6"/>
  <c r="F61" i="2"/>
  <c r="K55" i="6"/>
  <c r="K61" i="2"/>
  <c r="Q55" i="6"/>
  <c r="Q61" i="2"/>
  <c r="J55" i="5"/>
  <c r="J58" i="2"/>
  <c r="H55" i="5"/>
  <c r="H58" i="2"/>
  <c r="S55" i="5"/>
  <c r="S58" i="2"/>
  <c r="L55" i="5"/>
  <c r="L58" i="2"/>
  <c r="N55" i="5"/>
  <c r="N58" i="2"/>
  <c r="G55" i="5"/>
  <c r="G58" i="2"/>
  <c r="E55" i="5"/>
  <c r="E58" i="2"/>
  <c r="Q55" i="5"/>
  <c r="Q58" i="2"/>
  <c r="M55" i="5"/>
  <c r="M58" i="2"/>
  <c r="R55" i="5"/>
  <c r="R58" i="2"/>
  <c r="K55" i="5"/>
  <c r="K58" i="2"/>
  <c r="P55" i="5"/>
  <c r="P58" i="2"/>
  <c r="C55" i="5"/>
  <c r="F55" i="5"/>
  <c r="F58" i="2"/>
  <c r="D55" i="5"/>
  <c r="D58" i="2"/>
  <c r="O55" i="5"/>
  <c r="O58" i="2"/>
  <c r="I55" i="5"/>
  <c r="I58" i="2"/>
  <c r="C55" i="6"/>
  <c r="T55" i="5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<sst xmlns="http://schemas.openxmlformats.org/spreadsheetml/2006/main" count="155" uniqueCount="52">
  <si>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</si>
  <si>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</si>
  <si>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</si>
  <si>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</si>
  <si>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</si>
  <si>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</si>
  <si>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</si>
  <si>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</si>
  <si>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</si>
  <si>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</si>
  <si>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</si>
  <si>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</si>
  <si>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</si>
  <si>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</si>
  <si>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</si>
  <si>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</si>
  <si>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</si>
  <si>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</si>
  <si>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</si>
  <si>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</si>
  <si>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</si>
  <si>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</si>
  <si>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</si>
  <si>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</si>
  <si>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</si>
  <si>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</si>
  <si>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</si>
  <si>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</si>
  <si>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</si>
  <si>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</si>
  <si>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</si>
  <si>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</si>
  <si>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</si>
  <si>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</si>
  <si>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</si>
  <si>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</si>
  <si>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</si>
  <si>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</si>
  <si>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</si>
  <si>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</si>
  <si>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</si>
  <si>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</si>
  <si>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</si>
  <si>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</si>
  <si>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</si>
  <si>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</si>
  <si>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</si>
  <si>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</si>
  <si>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</si>
  <si>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</si>
  <si>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Bannwald</t>
  </si>
  <si>
    <t>Thomas Häfelfinger, Stefan Waeber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</si>
</sst>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3" fontId="0" fillId="0" borderId="1" xfId="1" applyFont="1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K9" sqref="K9:K13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43768</v>
      </c>
    </row>
    <row r="5" spans="1:19" x14ac:dyDescent="0.25">
      <c r="A5" s="13" t="s">
        <v>17</v>
      </c>
      <c r="B5" s="10" t="s">
        <v>51</v>
      </c>
    </row>
    <row r="6" spans="1:19" x14ac:dyDescent="0.25">
      <c r="A6" s="13" t="s">
        <v>18</v>
      </c>
      <c r="B6" s="6">
        <v>1.36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29">
        <v>22</v>
      </c>
      <c r="B9" s="30">
        <v>0.3</v>
      </c>
      <c r="C9" s="31">
        <v>65</v>
      </c>
      <c r="D9" s="7"/>
      <c r="E9" s="7"/>
      <c r="F9" s="7"/>
      <c r="G9" s="7"/>
      <c r="H9" s="7"/>
      <c r="I9" s="7"/>
      <c r="J9" s="7"/>
      <c r="K9" s="32">
        <v>2</v>
      </c>
      <c r="L9" s="7"/>
      <c r="M9" s="7"/>
      <c r="N9" s="7"/>
      <c r="O9" s="7"/>
      <c r="P9" s="7"/>
      <c r="Q9" s="7"/>
      <c r="R9" s="7"/>
      <c r="S9" s="7"/>
    </row>
    <row r="10" spans="1:19" x14ac:dyDescent="0.25">
      <c r="A10" s="29">
        <v>24</v>
      </c>
      <c r="B10" s="30"/>
      <c r="C10" s="31"/>
      <c r="D10" s="8"/>
      <c r="E10" s="8"/>
      <c r="F10" s="8"/>
      <c r="G10" s="8"/>
      <c r="H10" s="8"/>
      <c r="I10" s="8"/>
      <c r="J10" s="8"/>
      <c r="K10" s="32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29">
        <v>26</v>
      </c>
      <c r="B11" s="30">
        <v>0.45</v>
      </c>
      <c r="C11" s="31">
        <v>58</v>
      </c>
      <c r="D11" s="8"/>
      <c r="E11" s="8"/>
      <c r="F11" s="8"/>
      <c r="G11" s="8"/>
      <c r="H11" s="8"/>
      <c r="I11" s="8"/>
      <c r="J11" s="8"/>
      <c r="K11" s="32">
        <v>1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29">
        <v>28</v>
      </c>
      <c r="B12" s="30"/>
      <c r="C12" s="31"/>
      <c r="D12" s="8"/>
      <c r="E12" s="8"/>
      <c r="F12" s="8"/>
      <c r="G12" s="8"/>
      <c r="H12" s="8"/>
      <c r="I12" s="8"/>
      <c r="J12" s="8"/>
      <c r="K12" s="32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29">
        <v>30</v>
      </c>
      <c r="B13" s="30">
        <v>0.64</v>
      </c>
      <c r="C13" s="31">
        <v>39</v>
      </c>
      <c r="D13" s="8"/>
      <c r="E13" s="8"/>
      <c r="F13" s="8"/>
      <c r="G13" s="8"/>
      <c r="H13" s="8"/>
      <c r="I13" s="8"/>
      <c r="J13" s="8"/>
      <c r="K13" s="32">
        <v>1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29">
        <v>32</v>
      </c>
      <c r="B14" s="30"/>
      <c r="C14" s="31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29">
        <v>34</v>
      </c>
      <c r="B15" s="30">
        <v>0.86</v>
      </c>
      <c r="C15" s="31">
        <v>46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29">
        <v>36</v>
      </c>
      <c r="B16" s="30"/>
      <c r="C16" s="31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29">
        <v>38</v>
      </c>
      <c r="B17" s="30">
        <v>1.1200000000000001</v>
      </c>
      <c r="C17" s="31">
        <v>42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29">
        <v>40</v>
      </c>
      <c r="B18" s="30"/>
      <c r="C18" s="31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29">
        <v>42</v>
      </c>
      <c r="B19" s="30">
        <v>1.42</v>
      </c>
      <c r="C19" s="31">
        <v>41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29">
        <v>44</v>
      </c>
      <c r="B20" s="30"/>
      <c r="C20" s="31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29">
        <v>46</v>
      </c>
      <c r="B21" s="30">
        <v>1.76</v>
      </c>
      <c r="C21" s="31">
        <v>26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29">
        <v>48</v>
      </c>
      <c r="B22" s="30"/>
      <c r="C22" s="31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29">
        <v>50</v>
      </c>
      <c r="B23" s="30">
        <v>2.13</v>
      </c>
      <c r="C23" s="31">
        <v>25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29">
        <v>52</v>
      </c>
      <c r="B24" s="30"/>
      <c r="C24" s="31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29">
        <v>54</v>
      </c>
      <c r="B25" s="30">
        <v>2.54</v>
      </c>
      <c r="C25" s="31">
        <v>32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29">
        <v>56</v>
      </c>
      <c r="B26" s="30"/>
      <c r="C26" s="31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29">
        <v>58</v>
      </c>
      <c r="B27" s="30">
        <v>2.99</v>
      </c>
      <c r="C27" s="31">
        <v>11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29">
        <v>60</v>
      </c>
      <c r="B28" s="30"/>
      <c r="C28" s="31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29">
        <v>62</v>
      </c>
      <c r="B29" s="30">
        <v>3.47</v>
      </c>
      <c r="C29" s="31">
        <v>15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29">
        <v>64</v>
      </c>
      <c r="B30" s="30"/>
      <c r="C30" s="31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29">
        <v>66</v>
      </c>
      <c r="B31" s="30">
        <v>3.98</v>
      </c>
      <c r="C31" s="31">
        <v>9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29">
        <v>68</v>
      </c>
      <c r="B32" s="30"/>
      <c r="C32" s="31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29">
        <v>70</v>
      </c>
      <c r="B33" s="30">
        <v>4.53</v>
      </c>
      <c r="C33" s="31">
        <v>5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29">
        <v>72</v>
      </c>
      <c r="B34" s="30"/>
      <c r="C34" s="31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29">
        <v>74</v>
      </c>
      <c r="B35" s="30">
        <v>5.1100000000000003</v>
      </c>
      <c r="C35" s="31">
        <v>3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29">
        <v>76</v>
      </c>
      <c r="B36" s="30"/>
      <c r="C36" s="31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29">
        <v>78</v>
      </c>
      <c r="B37" s="30">
        <v>5.72</v>
      </c>
      <c r="C37" s="32">
        <v>3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29">
        <v>80</v>
      </c>
      <c r="B38" s="30"/>
      <c r="C38" s="32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29">
        <v>82</v>
      </c>
      <c r="B39" s="30">
        <v>6.36</v>
      </c>
      <c r="C39" s="32">
        <v>1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421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0</v>
      </c>
      <c r="J54" s="12">
        <f t="shared" si="0"/>
        <v>0</v>
      </c>
      <c r="K54" s="12">
        <f t="shared" si="0"/>
        <v>4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425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309.60000000000002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0</v>
      </c>
      <c r="J55" s="20">
        <f t="shared" si="3"/>
        <v>0</v>
      </c>
      <c r="K55" s="20">
        <f t="shared" si="3"/>
        <v>2.9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313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55.18</v>
      </c>
      <c r="D56" s="22">
        <f>ROUND('Berechnungen Grundflaeche'!D53, 2)</f>
        <v>0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0</v>
      </c>
      <c r="J56" s="22">
        <f>ROUND('Berechnungen Grundflaeche'!J53, 2)</f>
        <v>0</v>
      </c>
      <c r="K56" s="22">
        <f>ROUND('Berechnungen Grundflaeche'!K53, 2)</f>
        <v>0.2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55.4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40.57</v>
      </c>
      <c r="D57" s="22">
        <f>ROUND('Berechnungen Grundflaeche'!D54, 2)</f>
        <v>0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0</v>
      </c>
      <c r="J57" s="22">
        <f>ROUND('Berechnungen Grundflaeche'!J54, 2)</f>
        <v>0</v>
      </c>
      <c r="K57" s="22">
        <f>ROUND('Berechnungen Grundflaeche'!K54, 2)</f>
        <v>0.15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40.700000000000003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100</v>
      </c>
      <c r="D58" s="24">
        <f>ROUND(100 * 'Berechnungen Grundflaeche'!D55,0)</f>
        <v>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0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577.9</v>
      </c>
      <c r="D59" s="26">
        <f>ROUND('Berechnungen Vorrat'!D53, 1)</f>
        <v>0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0</v>
      </c>
      <c r="J59" s="26">
        <f>ROUND('Berechnungen Vorrat'!J53, 1)</f>
        <v>0</v>
      </c>
      <c r="K59" s="26">
        <f>ROUND('Berechnungen Vorrat'!K53, 1)</f>
        <v>1.7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580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424.9</v>
      </c>
      <c r="D60" s="26">
        <f>ROUND('Berechnungen Vorrat'!D54, 1)</f>
        <v>0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0</v>
      </c>
      <c r="J60" s="26">
        <f>ROUND('Berechnungen Vorrat'!J54, 1)</f>
        <v>0</v>
      </c>
      <c r="K60" s="26">
        <f>ROUND('Berechnungen Vorrat'!K54, 1)</f>
        <v>1.2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426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100</v>
      </c>
      <c r="D61" s="24">
        <f>ROUND(100 * 'Berechnungen Vorrat'!D55, 0)</f>
        <v>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0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1.36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22</v>
      </c>
      <c r="B9" s="7">
        <f>Kluppierungsprotokoll!B9</f>
        <v>0.3</v>
      </c>
      <c r="C9" s="7">
        <f>Kluppierungsprotokoll!C9/$B$6</f>
        <v>47.794117647058819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1.4705882352941175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24</v>
      </c>
      <c r="B10" s="8">
        <f>Kluppierungsprotokoll!B10</f>
        <v>0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26</v>
      </c>
      <c r="B11" s="8">
        <f>Kluppierungsprotokoll!B11</f>
        <v>0.45</v>
      </c>
      <c r="C11" s="8">
        <f>Kluppierungsprotokoll!C11/$B$6</f>
        <v>42.647058823529406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0.73529411764705876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28</v>
      </c>
      <c r="B12" s="8">
        <f>Kluppierungsprotokoll!B12</f>
        <v>0</v>
      </c>
      <c r="C12" s="8">
        <f>Kluppierungsprotokoll!C12/$B$6</f>
        <v>0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30</v>
      </c>
      <c r="B13" s="8">
        <f>Kluppierungsprotokoll!B13</f>
        <v>0.64</v>
      </c>
      <c r="C13" s="8">
        <f>Kluppierungsprotokoll!C13/$B$6</f>
        <v>28.676470588235293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0.73529411764705876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32</v>
      </c>
      <c r="B14" s="8">
        <f>Kluppierungsprotokoll!B14</f>
        <v>0</v>
      </c>
      <c r="C14" s="8">
        <f>Kluppierungsprotokoll!C14/$B$6</f>
        <v>0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0.86</v>
      </c>
      <c r="C15" s="8">
        <f>Kluppierungsprotokoll!C15/$B$6</f>
        <v>33.823529411764703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36</v>
      </c>
      <c r="B16" s="8">
        <f>Kluppierungsprotokoll!B16</f>
        <v>0</v>
      </c>
      <c r="C16" s="8">
        <f>Kluppierungsprotokoll!C16/$B$6</f>
        <v>0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38</v>
      </c>
      <c r="B17" s="8">
        <f>Kluppierungsprotokoll!B17</f>
        <v>1.1200000000000001</v>
      </c>
      <c r="C17" s="8">
        <f>Kluppierungsprotokoll!C17/$B$6</f>
        <v>30.882352941176467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40</v>
      </c>
      <c r="B18" s="8">
        <f>Kluppierungsprotokoll!B18</f>
        <v>0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42</v>
      </c>
      <c r="B19" s="8">
        <f>Kluppierungsprotokoll!B19</f>
        <v>1.42</v>
      </c>
      <c r="C19" s="8">
        <f>Kluppierungsprotokoll!C19/$B$6</f>
        <v>30.147058823529409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44</v>
      </c>
      <c r="B20" s="8">
        <f>Kluppierungsprotokoll!B20</f>
        <v>0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46</v>
      </c>
      <c r="B21" s="8">
        <f>Kluppierungsprotokoll!B21</f>
        <v>1.76</v>
      </c>
      <c r="C21" s="8">
        <f>Kluppierungsprotokoll!C21/$B$6</f>
        <v>19.117647058823529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48</v>
      </c>
      <c r="B22" s="8">
        <f>Kluppierungsprotokoll!B22</f>
        <v>0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50</v>
      </c>
      <c r="B23" s="8">
        <f>Kluppierungsprotokoll!B23</f>
        <v>2.13</v>
      </c>
      <c r="C23" s="8">
        <f>Kluppierungsprotokoll!C23/$B$6</f>
        <v>18.382352941176471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52</v>
      </c>
      <c r="B24" s="8">
        <f>Kluppierungsprotokoll!B24</f>
        <v>0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54</v>
      </c>
      <c r="B25" s="8">
        <f>Kluppierungsprotokoll!B25</f>
        <v>2.54</v>
      </c>
      <c r="C25" s="8">
        <f>Kluppierungsprotokoll!C25/$B$6</f>
        <v>23.52941176470588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56</v>
      </c>
      <c r="B26" s="8">
        <f>Kluppierungsprotokoll!B26</f>
        <v>0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58</v>
      </c>
      <c r="B27" s="8">
        <f>Kluppierungsprotokoll!B27</f>
        <v>2.99</v>
      </c>
      <c r="C27" s="8">
        <f>Kluppierungsprotokoll!C27/$B$6</f>
        <v>8.0882352941176467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60</v>
      </c>
      <c r="B28" s="8">
        <f>Kluppierungsprotokoll!B28</f>
        <v>0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62</v>
      </c>
      <c r="B29" s="8">
        <f>Kluppierungsprotokoll!B29</f>
        <v>3.47</v>
      </c>
      <c r="C29" s="8">
        <f>Kluppierungsprotokoll!C29/$B$6</f>
        <v>11.029411764705882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64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66</v>
      </c>
      <c r="B31" s="8">
        <f>Kluppierungsprotokoll!B31</f>
        <v>3.98</v>
      </c>
      <c r="C31" s="8">
        <f>Kluppierungsprotokoll!C31/$B$6</f>
        <v>6.617647058823529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68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70</v>
      </c>
      <c r="B33" s="8">
        <f>Kluppierungsprotokoll!B33</f>
        <v>4.53</v>
      </c>
      <c r="C33" s="8">
        <f>Kluppierungsprotokoll!C33/$B$6</f>
        <v>3.6764705882352939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72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74</v>
      </c>
      <c r="B35" s="8">
        <f>Kluppierungsprotokoll!B35</f>
        <v>5.1100000000000003</v>
      </c>
      <c r="C35" s="8">
        <f>Kluppierungsprotokoll!C35/$B$6</f>
        <v>2.2058823529411762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76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78</v>
      </c>
      <c r="B37" s="8">
        <f>Kluppierungsprotokoll!B37</f>
        <v>5.72</v>
      </c>
      <c r="C37" s="8">
        <f>Kluppierungsprotokoll!C37/$B$6</f>
        <v>2.2058823529411762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80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82</v>
      </c>
      <c r="B39" s="8">
        <f>Kluppierungsprotokoll!B39</f>
        <v>6.36</v>
      </c>
      <c r="C39" s="8">
        <f>Kluppierungsprotokoll!C39/$B$6</f>
        <v>0.73529411764705876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1.36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22</v>
      </c>
      <c r="B9" s="7">
        <f>Kluppierungsprotokoll!B9</f>
        <v>0.3</v>
      </c>
      <c r="C9" s="7">
        <f>Kluppierungsprotokoll!C9*($A9/200)^2*PI()</f>
        <v>2.4708626220483723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7.6026542216872994E-2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24</v>
      </c>
      <c r="B10" s="8">
        <f>Kluppierungsprotokoll!B10</f>
        <v>0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26</v>
      </c>
      <c r="B11" s="8">
        <f>Kluppierungsprotokoll!B11</f>
        <v>0.45</v>
      </c>
      <c r="C11" s="8">
        <f>Kluppierungsprotokoll!C11*($A11/200)^2*PI()</f>
        <v>3.0793891190487153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</v>
      </c>
      <c r="J11" s="8">
        <f>Kluppierungsprotokoll!J11*($A11/200)^2*PI()</f>
        <v>0</v>
      </c>
      <c r="K11" s="8">
        <f>Kluppierungsprotokoll!K11*($A11/200)^2*PI()</f>
        <v>5.3092915845667513E-2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28</v>
      </c>
      <c r="B12" s="8">
        <f>Kluppierungsprotokoll!B12</f>
        <v>0</v>
      </c>
      <c r="C12" s="8">
        <f>Kluppierungsprotokoll!C12*($A12/200)^2*PI()</f>
        <v>0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30</v>
      </c>
      <c r="B13" s="8">
        <f>Kluppierungsprotokoll!B13</f>
        <v>0.64</v>
      </c>
      <c r="C13" s="8">
        <f>Kluppierungsprotokoll!C13*($A13/200)^2*PI()</f>
        <v>2.7567475535250434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7.0685834705770348E-2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32</v>
      </c>
      <c r="B14" s="8">
        <f>Kluppierungsprotokoll!B14</f>
        <v>0</v>
      </c>
      <c r="C14" s="8">
        <f>Kluppierungsprotokoll!C14*($A14/200)^2*PI()</f>
        <v>0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0.86</v>
      </c>
      <c r="C15" s="8">
        <f>Kluppierungsprotokoll!C15*($A15/200)^2*PI()</f>
        <v>4.1764332736822718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36</v>
      </c>
      <c r="B16" s="8">
        <f>Kluppierungsprotokoll!B16</f>
        <v>0</v>
      </c>
      <c r="C16" s="8">
        <f>Kluppierungsprotokoll!C16*($A16/200)^2*PI()</f>
        <v>0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38</v>
      </c>
      <c r="B17" s="8">
        <f>Kluppierungsprotokoll!B17</f>
        <v>1.1200000000000001</v>
      </c>
      <c r="C17" s="8">
        <f>Kluppierungsprotokoll!C17*($A17/200)^2*PI()</f>
        <v>4.763282781372844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40</v>
      </c>
      <c r="B18" s="8">
        <f>Kluppierungsprotokoll!B18</f>
        <v>0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42</v>
      </c>
      <c r="B19" s="8">
        <f>Kluppierungsprotokoll!B19</f>
        <v>1.42</v>
      </c>
      <c r="C19" s="8">
        <f>Kluppierungsprotokoll!C19*($A19/200)^2*PI()</f>
        <v>5.6803136769557048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44</v>
      </c>
      <c r="B20" s="8">
        <f>Kluppierungsprotokoll!B20</f>
        <v>0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46</v>
      </c>
      <c r="B21" s="8">
        <f>Kluppierungsprotokoll!B21</f>
        <v>1.76</v>
      </c>
      <c r="C21" s="8">
        <f>Kluppierungsprotokoll!C21*($A21/200)^2*PI()</f>
        <v>4.3209465357474013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48</v>
      </c>
      <c r="B22" s="8">
        <f>Kluppierungsprotokoll!B22</f>
        <v>0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50</v>
      </c>
      <c r="B23" s="8">
        <f>Kluppierungsprotokoll!B23</f>
        <v>2.13</v>
      </c>
      <c r="C23" s="8">
        <f>Kluppierungsprotokoll!C23*($A23/200)^2*PI()</f>
        <v>4.908738521234052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52</v>
      </c>
      <c r="B24" s="8">
        <f>Kluppierungsprotokoll!B24</f>
        <v>0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54</v>
      </c>
      <c r="B25" s="8">
        <f>Kluppierungsprotokoll!B25</f>
        <v>2.54</v>
      </c>
      <c r="C25" s="8">
        <f>Kluppierungsprotokoll!C25*($A25/200)^2*PI()</f>
        <v>7.3287073422942699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56</v>
      </c>
      <c r="B26" s="8">
        <f>Kluppierungsprotokoll!B26</f>
        <v>0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58</v>
      </c>
      <c r="B27" s="8">
        <f>Kluppierungsprotokoll!B27</f>
        <v>2.99</v>
      </c>
      <c r="C27" s="8">
        <f>Kluppierungsprotokoll!C27*($A27/200)^2*PI()</f>
        <v>2.9062873638359172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60</v>
      </c>
      <c r="B28" s="8">
        <f>Kluppierungsprotokoll!B28</f>
        <v>0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62</v>
      </c>
      <c r="B29" s="8">
        <f>Kluppierungsprotokoll!B29</f>
        <v>3.47</v>
      </c>
      <c r="C29" s="8">
        <f>Kluppierungsprotokoll!C29*($A29/200)^2*PI()</f>
        <v>4.5286058101496867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64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66</v>
      </c>
      <c r="B31" s="8">
        <f>Kluppierungsprotokoll!B31</f>
        <v>3.98</v>
      </c>
      <c r="C31" s="8">
        <f>Kluppierungsprotokoll!C31*($A31/200)^2*PI()</f>
        <v>3.0790749597833567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68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70</v>
      </c>
      <c r="B33" s="8">
        <f>Kluppierungsprotokoll!B33</f>
        <v>4.53</v>
      </c>
      <c r="C33" s="8">
        <f>Kluppierungsprotokoll!C33*($A33/200)^2*PI()</f>
        <v>1.9242255003237481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72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74</v>
      </c>
      <c r="B35" s="8">
        <f>Kluppierungsprotokoll!B35</f>
        <v>5.1100000000000003</v>
      </c>
      <c r="C35" s="8">
        <f>Kluppierungsprotokoll!C35*($A35/200)^2*PI()</f>
        <v>1.2902521028293279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76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78</v>
      </c>
      <c r="B37" s="8">
        <f>Kluppierungsprotokoll!B37</f>
        <v>5.72</v>
      </c>
      <c r="C37" s="8">
        <f>Kluppierungsprotokoll!C37*($A37/200)^2*PI()</f>
        <v>1.4335087278330227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80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82</v>
      </c>
      <c r="B39" s="8">
        <f>Kluppierungsprotokoll!B39</f>
        <v>6.36</v>
      </c>
      <c r="C39" s="8">
        <f>Kluppierungsprotokoll!C39*($A39/200)^2*PI()</f>
        <v>0.52810172506844411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55.175477615732177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0.19980529276831083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55.375282908500488</v>
      </c>
    </row>
    <row r="54" spans="1:20" x14ac:dyDescent="0.25">
      <c r="A54" t="s">
        <v>24</v>
      </c>
      <c r="B54" t="s">
        <v>26</v>
      </c>
      <c r="C54">
        <f>C53/$B$6</f>
        <v>40.570204129214837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0.14691565644728735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40.717119785662121</v>
      </c>
    </row>
    <row r="55" spans="1:20" x14ac:dyDescent="0.25">
      <c r="A55" t="s">
        <v>24</v>
      </c>
      <c r="B55" t="s">
        <v>31</v>
      </c>
      <c r="C55">
        <f>C54/$T54</f>
        <v>0.99639179644285603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3.6082035571440721E-3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1.36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22</v>
      </c>
      <c r="B9" s="7">
        <f>Kluppierungsprotokoll!B9</f>
        <v>0.3</v>
      </c>
      <c r="C9" s="7">
        <f>Kluppierungsprotokoll!C9*$B9</f>
        <v>19.5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0.6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24</v>
      </c>
      <c r="B10" s="8">
        <f>Kluppierungsprotokoll!B10</f>
        <v>0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26</v>
      </c>
      <c r="B11" s="8">
        <f>Kluppierungsprotokoll!B11</f>
        <v>0.45</v>
      </c>
      <c r="C11" s="8">
        <f>Kluppierungsprotokoll!C11*$B11</f>
        <v>26.1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0.45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28</v>
      </c>
      <c r="B12" s="8">
        <f>Kluppierungsprotokoll!B12</f>
        <v>0</v>
      </c>
      <c r="C12" s="8">
        <f>Kluppierungsprotokoll!C12*$B12</f>
        <v>0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30</v>
      </c>
      <c r="B13" s="8">
        <f>Kluppierungsprotokoll!B13</f>
        <v>0.64</v>
      </c>
      <c r="C13" s="8">
        <f>Kluppierungsprotokoll!C13*$B13</f>
        <v>24.96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0.64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32</v>
      </c>
      <c r="B14" s="8">
        <f>Kluppierungsprotokoll!B14</f>
        <v>0</v>
      </c>
      <c r="C14" s="8">
        <f>Kluppierungsprotokoll!C14*$B14</f>
        <v>0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0.86</v>
      </c>
      <c r="C15" s="8">
        <f>Kluppierungsprotokoll!C15*$B15</f>
        <v>39.56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36</v>
      </c>
      <c r="B16" s="8">
        <f>Kluppierungsprotokoll!B16</f>
        <v>0</v>
      </c>
      <c r="C16" s="8">
        <f>Kluppierungsprotokoll!C16*$B16</f>
        <v>0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38</v>
      </c>
      <c r="B17" s="8">
        <f>Kluppierungsprotokoll!B17</f>
        <v>1.1200000000000001</v>
      </c>
      <c r="C17" s="8">
        <f>Kluppierungsprotokoll!C17*$B17</f>
        <v>47.040000000000006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40</v>
      </c>
      <c r="B18" s="8">
        <f>Kluppierungsprotokoll!B18</f>
        <v>0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42</v>
      </c>
      <c r="B19" s="8">
        <f>Kluppierungsprotokoll!B19</f>
        <v>1.42</v>
      </c>
      <c r="C19" s="8">
        <f>Kluppierungsprotokoll!C19*$B19</f>
        <v>58.22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44</v>
      </c>
      <c r="B20" s="8">
        <f>Kluppierungsprotokoll!B20</f>
        <v>0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46</v>
      </c>
      <c r="B21" s="8">
        <f>Kluppierungsprotokoll!B21</f>
        <v>1.76</v>
      </c>
      <c r="C21" s="8">
        <f>Kluppierungsprotokoll!C21*$B21</f>
        <v>45.76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48</v>
      </c>
      <c r="B22" s="8">
        <f>Kluppierungsprotokoll!B22</f>
        <v>0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50</v>
      </c>
      <c r="B23" s="8">
        <f>Kluppierungsprotokoll!B23</f>
        <v>2.13</v>
      </c>
      <c r="C23" s="8">
        <f>Kluppierungsprotokoll!C23*$B23</f>
        <v>53.25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52</v>
      </c>
      <c r="B24" s="8">
        <f>Kluppierungsprotokoll!B24</f>
        <v>0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54</v>
      </c>
      <c r="B25" s="8">
        <f>Kluppierungsprotokoll!B25</f>
        <v>2.54</v>
      </c>
      <c r="C25" s="8">
        <f>Kluppierungsprotokoll!C25*$B25</f>
        <v>81.28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56</v>
      </c>
      <c r="B26" s="8">
        <f>Kluppierungsprotokoll!B26</f>
        <v>0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58</v>
      </c>
      <c r="B27" s="8">
        <f>Kluppierungsprotokoll!B27</f>
        <v>2.99</v>
      </c>
      <c r="C27" s="8">
        <f>Kluppierungsprotokoll!C27*$B27</f>
        <v>32.89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60</v>
      </c>
      <c r="B28" s="8">
        <f>Kluppierungsprotokoll!B28</f>
        <v>0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62</v>
      </c>
      <c r="B29" s="8">
        <f>Kluppierungsprotokoll!B29</f>
        <v>3.47</v>
      </c>
      <c r="C29" s="8">
        <f>Kluppierungsprotokoll!C29*$B29</f>
        <v>52.050000000000004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64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66</v>
      </c>
      <c r="B31" s="8">
        <f>Kluppierungsprotokoll!B31</f>
        <v>3.98</v>
      </c>
      <c r="C31" s="8">
        <f>Kluppierungsprotokoll!C31*$B31</f>
        <v>35.82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68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70</v>
      </c>
      <c r="B33" s="8">
        <f>Kluppierungsprotokoll!B33</f>
        <v>4.53</v>
      </c>
      <c r="C33" s="8">
        <f>Kluppierungsprotokoll!C33*$B33</f>
        <v>22.650000000000002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72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74</v>
      </c>
      <c r="B35" s="8">
        <f>Kluppierungsprotokoll!B35</f>
        <v>5.1100000000000003</v>
      </c>
      <c r="C35" s="8">
        <f>Kluppierungsprotokoll!C35*$B35</f>
        <v>15.330000000000002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76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78</v>
      </c>
      <c r="B37" s="8">
        <f>Kluppierungsprotokoll!B37</f>
        <v>5.72</v>
      </c>
      <c r="C37" s="8">
        <f>Kluppierungsprotokoll!C37*$B37</f>
        <v>17.16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80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82</v>
      </c>
      <c r="B39" s="8">
        <f>Kluppierungsprotokoll!B39</f>
        <v>6.36</v>
      </c>
      <c r="C39" s="8">
        <f>Kluppierungsprotokoll!C39*$B39</f>
        <v>6.36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577.93000000000006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1.69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579.62000000000012</v>
      </c>
    </row>
    <row r="54" spans="1:20" x14ac:dyDescent="0.25">
      <c r="A54" t="s">
        <v>25</v>
      </c>
      <c r="B54" t="s">
        <v>26</v>
      </c>
      <c r="C54">
        <f>C53/$B$6</f>
        <v>424.9485294117647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1.2426470588235292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426.19117647058823</v>
      </c>
    </row>
    <row r="55" spans="1:20" x14ac:dyDescent="0.25">
      <c r="A55" t="s">
        <v>25</v>
      </c>
      <c r="B55" t="s">
        <v>31</v>
      </c>
      <c r="C55">
        <f>C54/$T54</f>
        <v>0.99708429660812259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2.9157033918774367E-3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Studer Flavia, WEU-AWN-WAA</cp:lastModifiedBy>
  <dcterms:created xsi:type="dcterms:W3CDTF">2022-03-10T11:48:40Z</dcterms:created>
  <dcterms:modified xsi:type="dcterms:W3CDTF">2024-04-03T06:30:47Z</dcterms:modified>
</cp:coreProperties>
</file>