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2\"/>
    </mc:Choice>
  </mc:AlternateContent>
  <bookViews>
    <workbookView xWindow="0" yWindow="0" windowWidth="27165" windowHeight="141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3" i="5" l="1"/>
  <c r="Q33" i="5"/>
  <c r="S33" i="5"/>
  <c r="O33" i="5"/>
  <c r="H33" i="5"/>
  <c r="J33" i="5"/>
  <c r="R33" i="5"/>
  <c r="C33" i="5"/>
  <c r="K33" i="5"/>
  <c r="F33" i="5"/>
  <c r="G33" i="5"/>
  <c r="D33" i="5"/>
  <c r="L33" i="5"/>
  <c r="E33" i="5"/>
  <c r="M33" i="5"/>
  <c r="N33" i="5"/>
  <c r="P33" i="5"/>
  <c r="H33" i="6"/>
  <c r="P33" i="6"/>
  <c r="D33" i="6"/>
  <c r="N33" i="6"/>
  <c r="O33" i="6"/>
  <c r="I33" i="6"/>
  <c r="Q33" i="6"/>
  <c r="E33" i="6"/>
  <c r="J33" i="6"/>
  <c r="R33" i="6"/>
  <c r="C33" i="6"/>
  <c r="F33" i="6"/>
  <c r="G33" i="6"/>
  <c r="K33" i="6"/>
  <c r="S33" i="6"/>
  <c r="M33" i="6"/>
  <c r="L33" i="6"/>
  <c r="J32" i="5"/>
  <c r="R32" i="5"/>
  <c r="D32" i="5"/>
  <c r="O32" i="5"/>
  <c r="P32" i="5"/>
  <c r="I32" i="5"/>
  <c r="C32" i="5"/>
  <c r="K32" i="5"/>
  <c r="S32" i="5"/>
  <c r="L32" i="5"/>
  <c r="Q32" i="5"/>
  <c r="E32" i="5"/>
  <c r="M32" i="5"/>
  <c r="F32" i="5"/>
  <c r="N32" i="5"/>
  <c r="G32" i="5"/>
  <c r="H32" i="5"/>
  <c r="H34" i="5"/>
  <c r="P34" i="5"/>
  <c r="R34" i="5"/>
  <c r="M34" i="5"/>
  <c r="I34" i="5"/>
  <c r="Q34" i="5"/>
  <c r="J34" i="5"/>
  <c r="O34" i="5"/>
  <c r="C34" i="5"/>
  <c r="K34" i="5"/>
  <c r="S34" i="5"/>
  <c r="E34" i="5"/>
  <c r="N34" i="5"/>
  <c r="G34" i="5"/>
  <c r="D34" i="5"/>
  <c r="L34" i="5"/>
  <c r="F34" i="5"/>
  <c r="C30" i="6"/>
  <c r="K30" i="6"/>
  <c r="S30" i="6"/>
  <c r="Q30" i="6"/>
  <c r="J30" i="6"/>
  <c r="D30" i="6"/>
  <c r="L30" i="6"/>
  <c r="E30" i="6"/>
  <c r="M30" i="6"/>
  <c r="I30" i="6"/>
  <c r="R30" i="6"/>
  <c r="F30" i="6"/>
  <c r="N30" i="6"/>
  <c r="G30" i="6"/>
  <c r="O30" i="6"/>
  <c r="H30" i="6"/>
  <c r="P30" i="6"/>
  <c r="G34" i="6"/>
  <c r="O34" i="6"/>
  <c r="J34" i="6"/>
  <c r="D34" i="6"/>
  <c r="H34" i="6"/>
  <c r="P34" i="6"/>
  <c r="K34" i="6"/>
  <c r="E34" i="6"/>
  <c r="F34" i="6"/>
  <c r="I34" i="6"/>
  <c r="Q34" i="6"/>
  <c r="R34" i="6"/>
  <c r="C34" i="6"/>
  <c r="S34" i="6"/>
  <c r="L34" i="6"/>
  <c r="M34" i="6"/>
  <c r="N34" i="6"/>
  <c r="I32" i="6"/>
  <c r="Q32" i="6"/>
  <c r="J32" i="6"/>
  <c r="R32" i="6"/>
  <c r="O32" i="6"/>
  <c r="H32" i="6"/>
  <c r="C32" i="6"/>
  <c r="K32" i="6"/>
  <c r="S32" i="6"/>
  <c r="M32" i="6"/>
  <c r="N32" i="6"/>
  <c r="D32" i="6"/>
  <c r="L32" i="6"/>
  <c r="E32" i="6"/>
  <c r="G32" i="6"/>
  <c r="P32" i="6"/>
  <c r="F32" i="6"/>
  <c r="J31" i="6"/>
  <c r="R31" i="6"/>
  <c r="C31" i="6"/>
  <c r="K31" i="6"/>
  <c r="S31" i="6"/>
  <c r="D31" i="6"/>
  <c r="L31" i="6"/>
  <c r="E31" i="6"/>
  <c r="M31" i="6"/>
  <c r="H31" i="6"/>
  <c r="I31" i="6"/>
  <c r="F31" i="6"/>
  <c r="N31" i="6"/>
  <c r="G31" i="6"/>
  <c r="O31" i="6"/>
  <c r="P31" i="6"/>
  <c r="Q31" i="6"/>
  <c r="D30" i="5"/>
  <c r="L30" i="5"/>
  <c r="N30" i="5"/>
  <c r="I30" i="5"/>
  <c r="S30" i="5"/>
  <c r="E30" i="5"/>
  <c r="M30" i="5"/>
  <c r="F30" i="5"/>
  <c r="Q30" i="5"/>
  <c r="R30" i="5"/>
  <c r="G30" i="5"/>
  <c r="O30" i="5"/>
  <c r="J30" i="5"/>
  <c r="K30" i="5"/>
  <c r="H30" i="5"/>
  <c r="P30" i="5"/>
  <c r="C30" i="5"/>
  <c r="C31" i="5"/>
  <c r="K31" i="5"/>
  <c r="S31" i="5"/>
  <c r="Q31" i="5"/>
  <c r="D31" i="5"/>
  <c r="L31" i="5"/>
  <c r="E31" i="5"/>
  <c r="M31" i="5"/>
  <c r="J31" i="5"/>
  <c r="F31" i="5"/>
  <c r="N31" i="5"/>
  <c r="H31" i="5"/>
  <c r="G31" i="5"/>
  <c r="O31" i="5"/>
  <c r="P31" i="5"/>
  <c r="I31" i="5"/>
  <c r="R31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<sst xmlns="http://schemas.openxmlformats.org/spreadsheetml/2006/main" count="155" uniqueCount="56">
  <si>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</si>
  <si>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</si>
  <si>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</si>
  <si>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</si>
  <si>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</si>
  <si>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</si>
  <si>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</si>
  <si>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</si>
  <si>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</si>
  <si>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</si>
  <si>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</si>
  <si>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</si>
  <si>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</si>
  <si>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</si>
  <si>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</si>
  <si>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</si>
  <si>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</si>
  <si>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</si>
  <si>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</si>
  <si>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</si>
  <si>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</si>
  <si>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</si>
  <si>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</si>
  <si>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</si>
  <si>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</si>
  <si>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</si>
  <si>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</si>
  <si>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</si>
  <si>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</si>
  <si>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</si>
  <si>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</si>
  <si>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</si>
  <si>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</si>
  <si>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</si>
  <si>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</si>
  <si>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</si>
  <si>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</si>
  <si>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</si>
  <si>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</si>
  <si>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</si>
  <si>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</si>
  <si>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</si>
  <si>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</si>
  <si>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</si>
  <si>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</si>
  <si>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</si>
  <si>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</si>
  <si>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</si>
  <si>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</si>
  <si>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</si>
  <si>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</si>
  <si>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</si>
  <si>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</si>
  <si>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</si>
  <si>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VD22 - Amont Pierre à Granfer, long de la Serine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</si>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</sst>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B14" sqref="B1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42339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0.78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/>
      <c r="D11" s="8"/>
      <c r="E11" s="8"/>
      <c r="F11" s="8"/>
      <c r="G11" s="8"/>
      <c r="H11" s="8"/>
      <c r="I11" s="8">
        <v>16</v>
      </c>
      <c r="J11" s="8"/>
      <c r="K11" s="8">
        <v>2</v>
      </c>
      <c r="L11" s="8"/>
      <c r="M11" s="8"/>
      <c r="N11" s="8"/>
      <c r="O11" s="8"/>
      <c r="P11" s="8"/>
      <c r="Q11" s="8"/>
      <c r="R11" s="8"/>
      <c r="S11" s="8">
        <v>1</v>
      </c>
    </row>
    <row r="12" spans="1:19" x14ac:dyDescent="0.25">
      <c r="A12" s="8">
        <v>22</v>
      </c>
      <c r="B12" s="8">
        <v>0.28999999999999998</v>
      </c>
      <c r="C12" s="8"/>
      <c r="D12" s="8"/>
      <c r="E12" s="8"/>
      <c r="F12" s="8"/>
      <c r="G12" s="8"/>
      <c r="H12" s="8"/>
      <c r="I12" s="8">
        <v>4</v>
      </c>
      <c r="J12" s="8"/>
      <c r="K12" s="8">
        <v>1</v>
      </c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0.46</v>
      </c>
      <c r="C13" s="8"/>
      <c r="D13" s="8"/>
      <c r="E13" s="8"/>
      <c r="F13" s="8"/>
      <c r="G13" s="8"/>
      <c r="H13" s="8"/>
      <c r="I13" s="8">
        <v>2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/>
      <c r="D14" s="8"/>
      <c r="E14" s="8"/>
      <c r="F14" s="8"/>
      <c r="G14" s="8"/>
      <c r="H14" s="8"/>
      <c r="I14" s="8">
        <v>1</v>
      </c>
      <c r="J14" s="8">
        <v>3</v>
      </c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/>
      <c r="D15" s="8"/>
      <c r="E15" s="8"/>
      <c r="F15" s="8"/>
      <c r="G15" s="8"/>
      <c r="H15" s="8"/>
      <c r="I15" s="8">
        <v>2</v>
      </c>
      <c r="J15" s="8">
        <v>2</v>
      </c>
      <c r="K15" s="8"/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8">
        <v>38</v>
      </c>
      <c r="B16" s="8">
        <v>1.21</v>
      </c>
      <c r="C16" s="8"/>
      <c r="D16" s="8"/>
      <c r="E16" s="8"/>
      <c r="F16" s="8"/>
      <c r="G16" s="8"/>
      <c r="H16" s="8"/>
      <c r="I16" s="8">
        <v>4</v>
      </c>
      <c r="J16" s="8">
        <v>2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/>
      <c r="D17" s="8"/>
      <c r="E17" s="8"/>
      <c r="F17" s="8"/>
      <c r="G17" s="8"/>
      <c r="H17" s="8"/>
      <c r="I17" s="8">
        <v>11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/>
      <c r="D18" s="8"/>
      <c r="E18" s="8"/>
      <c r="F18" s="8"/>
      <c r="G18" s="8"/>
      <c r="H18" s="8"/>
      <c r="I18" s="8">
        <v>6</v>
      </c>
      <c r="J18" s="8">
        <v>1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/>
      <c r="E19" s="8"/>
      <c r="F19" s="8"/>
      <c r="G19" s="8"/>
      <c r="H19" s="8"/>
      <c r="I19" s="8">
        <v>5</v>
      </c>
      <c r="J19" s="8">
        <v>1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>
        <v>4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>
        <v>2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57</v>
      </c>
      <c r="J54" s="12">
        <f t="shared" si="0"/>
        <v>9</v>
      </c>
      <c r="K54" s="12">
        <f t="shared" si="0"/>
        <v>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3</v>
      </c>
      <c r="T54" s="13">
        <f>SUM(C54:S54)</f>
        <v>72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0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73.099999999999994</v>
      </c>
      <c r="J55" s="20">
        <f t="shared" si="3"/>
        <v>11.5</v>
      </c>
      <c r="K55" s="20">
        <f t="shared" si="3"/>
        <v>3.8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3.8</v>
      </c>
      <c r="T55" s="21">
        <f>ROUND(SUM(C55:S55),0)</f>
        <v>92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6.47</v>
      </c>
      <c r="J56" s="22">
        <f>ROUND('Calcul surface terriere'!J53, 2)</f>
        <v>0.98</v>
      </c>
      <c r="K56" s="22">
        <f>ROUND('Calcul surface terriere'!K53, 2)</f>
        <v>0.09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0.15</v>
      </c>
      <c r="T56" s="23">
        <f>ROUND('Calcul surface terriere'!T53,1)</f>
        <v>7.7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8.3000000000000007</v>
      </c>
      <c r="J57" s="22">
        <f>ROUND('Calcul surface terriere'!J54, 2)</f>
        <v>1.26</v>
      </c>
      <c r="K57" s="22">
        <f>ROUND('Calcul surface terriere'!K54, 2)</f>
        <v>0.11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</v>
      </c>
      <c r="T57" s="23">
        <f>ROUND('Calcul surface terriere'!T54, 1)</f>
        <v>9.9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84</v>
      </c>
      <c r="J58" s="24">
        <f>ROUND(100 * 'Calcul surface terriere'!J55,0)</f>
        <v>13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2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72.7</v>
      </c>
      <c r="J59" s="26">
        <f>ROUND('Calcul volume sur pied'!J53, 1)</f>
        <v>10.6</v>
      </c>
      <c r="K59" s="26">
        <f>ROUND('Calcul volume sur pied'!K53, 1)</f>
        <v>0.7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1.4</v>
      </c>
      <c r="T59" s="27">
        <f>ROUND('Calcul volume sur pied'!T53, 0)</f>
        <v>85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93.2</v>
      </c>
      <c r="J60" s="26">
        <f>ROUND('Calcul volume sur pied'!J54, 1)</f>
        <v>13.5</v>
      </c>
      <c r="K60" s="26">
        <f>ROUND('Calcul volume sur pied'!K54, 1)</f>
        <v>0.8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1.8</v>
      </c>
      <c r="T60" s="27">
        <f>ROUND('Calcul volume sur pied'!T54, 0)</f>
        <v>109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85</v>
      </c>
      <c r="J61" s="24">
        <f>ROUND(100 * 'Calcul volume sur pied'!J55, 0)</f>
        <v>12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2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20.512820512820511</v>
      </c>
      <c r="J11" s="8">
        <f>'Protocole Inventaire'!J11/$B$6</f>
        <v>0</v>
      </c>
      <c r="K11" s="8">
        <f>'Protocole Inventaire'!K11/$B$6</f>
        <v>2.5641025641025639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1.2820512820512819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5.1282051282051277</v>
      </c>
      <c r="J12" s="8">
        <f>'Protocole Inventaire'!J12/$B$6</f>
        <v>0</v>
      </c>
      <c r="K12" s="8">
        <f>'Protocole Inventaire'!K12/$B$6</f>
        <v>1.2820512820512819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1.2820512820512819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2.5641025641025639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1.2820512820512819</v>
      </c>
      <c r="J14" s="8">
        <f>'Protocole Inventaire'!J14/$B$6</f>
        <v>3.8461538461538458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2.5641025641025639</v>
      </c>
      <c r="J15" s="8">
        <f>'Protocole Inventaire'!J15/$B$6</f>
        <v>2.5641025641025639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1.2820512820512819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5.1282051282051277</v>
      </c>
      <c r="J16" s="8">
        <f>'Protocole Inventaire'!J16/$B$6</f>
        <v>2.5641025641025639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14.102564102564102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7.6923076923076916</v>
      </c>
      <c r="J18" s="8">
        <f>'Protocole Inventaire'!J18/$B$6</f>
        <v>1.2820512820512819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6.4102564102564097</v>
      </c>
      <c r="J19" s="8">
        <f>'Protocole Inventaire'!J19/$B$6</f>
        <v>1.2820512820512819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5.1282051282051277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2.5641025641025639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0.40715040790523715</v>
      </c>
      <c r="J11" s="8">
        <f>'Protocole Inventaire'!J11*($A11/200)^2*PI()</f>
        <v>0</v>
      </c>
      <c r="K11" s="8">
        <f>'Protocole Inventaire'!K11*($A11/200)^2*PI()</f>
        <v>5.0893800988154644E-2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2.5446900494077322E-2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0.15205308443374599</v>
      </c>
      <c r="J12" s="8">
        <f>'Protocole Inventaire'!J12*($A12/200)^2*PI()</f>
        <v>0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0.10618583169133503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7.0685834705770348E-2</v>
      </c>
      <c r="J14" s="8">
        <f>'Protocole Inventaire'!J14*($A14/200)^2*PI()</f>
        <v>0.21205750411731106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0.18158405537749009</v>
      </c>
      <c r="J15" s="8">
        <f>'Protocole Inventaire'!J15*($A15/200)^2*PI()</f>
        <v>0.18158405537749009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0.45364597917836613</v>
      </c>
      <c r="J16" s="8">
        <f>'Protocole Inventaire'!J16*($A16/200)^2*PI()</f>
        <v>0.22682298958918307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1.5239865962564083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0.9971415082494004</v>
      </c>
      <c r="J18" s="8">
        <f>'Protocole Inventaire'!J18*($A18/200)^2*PI()</f>
        <v>0.16619025137490007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0.98174770424681035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0.91608841778678374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0.68423887995185706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6.4745082997832046</v>
      </c>
      <c r="J53">
        <f t="shared" si="0"/>
        <v>0.98300434130824632</v>
      </c>
      <c r="K53">
        <f t="shared" si="0"/>
        <v>8.8907072096591142E-2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0.15425219929125888</v>
      </c>
      <c r="T53">
        <f>SUM(C53:S53)</f>
        <v>7.7006719124793008</v>
      </c>
    </row>
    <row r="54" spans="1:20" x14ac:dyDescent="0.25">
      <c r="A54" t="s">
        <v>49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8.300651666388724</v>
      </c>
      <c r="J54">
        <f t="shared" si="1"/>
        <v>1.2602619760362133</v>
      </c>
      <c r="K54">
        <f t="shared" si="1"/>
        <v>0.11398342576486044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0.1977592298605883</v>
      </c>
      <c r="T54">
        <f>SUM(C54:S54)</f>
        <v>9.8726562980503871</v>
      </c>
    </row>
    <row r="55" spans="1:20" x14ac:dyDescent="0.25">
      <c r="A55" t="s">
        <v>49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0.84077186684073091</v>
      </c>
      <c r="J55">
        <f t="shared" si="2"/>
        <v>0.12765176240208875</v>
      </c>
      <c r="K55">
        <f t="shared" si="2"/>
        <v>1.154536553524804E-2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2.0031005221932116E-2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2.88</v>
      </c>
      <c r="J11" s="8">
        <f>'Protocole Inventaire'!J11*$B11</f>
        <v>0</v>
      </c>
      <c r="K11" s="8">
        <f>'Protocole Inventaire'!K11*$B11</f>
        <v>0.36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0.18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1.1599999999999999</v>
      </c>
      <c r="J12" s="8">
        <f>'Protocole Inventaire'!J12*$B12</f>
        <v>0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0.92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0.67</v>
      </c>
      <c r="J14" s="8">
        <f>'Protocole Inventaire'!J14*$B14</f>
        <v>2.0100000000000002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1.84</v>
      </c>
      <c r="J15" s="8">
        <f>'Protocole Inventaire'!J15*$B15</f>
        <v>1.84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0.92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4.84</v>
      </c>
      <c r="J16" s="8">
        <f>'Protocole Inventaire'!J16*$B16</f>
        <v>2.42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17.16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11.58</v>
      </c>
      <c r="J18" s="8">
        <f>'Protocole Inventaire'!J18*$B18</f>
        <v>1.93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11.75</v>
      </c>
      <c r="J19" s="8">
        <f>'Protocole Inventaire'!J19*$B19</f>
        <v>2.35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11.16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8.74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72.699999999999989</v>
      </c>
      <c r="J53">
        <f t="shared" si="0"/>
        <v>10.55</v>
      </c>
      <c r="K53">
        <f t="shared" si="0"/>
        <v>0.64999999999999991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1.3900000000000001</v>
      </c>
      <c r="T53">
        <f>SUM(C53:S53)</f>
        <v>85.289999999999992</v>
      </c>
    </row>
    <row r="54" spans="1:20" x14ac:dyDescent="0.25">
      <c r="A54" t="s">
        <v>53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93.20512820512819</v>
      </c>
      <c r="J54">
        <f t="shared" si="1"/>
        <v>13.525641025641026</v>
      </c>
      <c r="K54">
        <f t="shared" si="1"/>
        <v>0.83333333333333315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1.7820512820512822</v>
      </c>
      <c r="T54">
        <f>SUM(C54:S54)</f>
        <v>109.34615384615383</v>
      </c>
    </row>
    <row r="55" spans="1:20" x14ac:dyDescent="0.25">
      <c r="A55" t="s">
        <v>53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0.85238597725407439</v>
      </c>
      <c r="J55">
        <f t="shared" si="2"/>
        <v>0.12369562668542622</v>
      </c>
      <c r="K55">
        <f t="shared" si="2"/>
        <v>7.6210575682964E-3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1.6297338492203075E-2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2025-02-10T10:50:35Z</dcterms:modified>
</cp:coreProperties>
</file>