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ENW28\Desktop\"/>
    </mc:Choice>
  </mc:AlternateContent>
  <xr:revisionPtr revIDLastSave="0" documentId="8_{59D95794-2F8B-46C5-A4DA-6C387F3CCB17}" xr6:coauthVersionLast="47" xr6:coauthVersionMax="47" xr10:uidLastSave="{00000000-0000-0000-0000-000000000000}"/>
  <bookViews>
    <workbookView xWindow="-120" yWindow="-120" windowWidth="29040" windowHeight="176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O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N55" i="2" s="1"/>
  <c r="O54" i="2"/>
  <c r="P54" i="2"/>
  <c r="P55" i="2" s="1"/>
  <c r="C54" i="2"/>
  <c r="C55" i="2" s="1"/>
  <c r="Q55" i="2" l="1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<sst xmlns="http://schemas.openxmlformats.org/spreadsheetml/2006/main" count="140" uniqueCount="49">
  <si>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</si>
  <si>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</si>
  <si>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</si>
  <si>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</si>
  <si>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</si>
  <si>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</si>
  <si>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</si>
  <si>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</si>
  <si>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</si>
  <si>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</si>
  <si>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</si>
  <si>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</si>
  <si>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</si>
  <si>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</si>
  <si>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</si>
  <si>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</si>
  <si>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</si>
  <si>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</si>
  <si>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</si>
  <si>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</si>
  <si>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</si>
  <si>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</si>
  <si>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</si>
  <si>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</si>
  <si>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</si>
  <si>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</si>
  <si>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</si>
  <si>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</si>
  <si>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</si>
  <si>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</si>
  <si>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</si>
  <si>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</si>
  <si>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</si>
  <si>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</si>
  <si>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</si>
  <si>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</si>
  <si>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</si>
  <si>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</si>
  <si>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</si>
  <si>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</si>
  <si>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</si>
  <si>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</si>
  <si>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</si>
  <si>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</si>
  <si>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</si>
  <si>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</si>
  <si>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</si>
  <si>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hegelrueggen</t>
  </si>
  <si>
    <t>Ruedi Scherer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</si>
</sst>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topLeftCell="A3" workbookViewId="0">
      <selection activeCell="D28" sqref="D28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44307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1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18</v>
      </c>
      <c r="B9" s="28">
        <v>0.2</v>
      </c>
      <c r="C9" s="28">
        <v>14</v>
      </c>
      <c r="D9" s="28"/>
      <c r="E9" s="28"/>
      <c r="F9" s="28"/>
      <c r="G9" s="28">
        <v>1</v>
      </c>
      <c r="H9" s="28">
        <v>17</v>
      </c>
      <c r="I9" s="28"/>
      <c r="J9" s="28">
        <v>7</v>
      </c>
      <c r="K9" s="28"/>
      <c r="L9" s="28"/>
      <c r="M9" s="28"/>
      <c r="N9" s="28">
        <v>1</v>
      </c>
      <c r="O9" s="28"/>
      <c r="P9" s="28"/>
    </row>
    <row r="10" spans="1:16" x14ac:dyDescent="0.25">
      <c r="A10" s="29">
        <v>22</v>
      </c>
      <c r="B10" s="29">
        <v>0.3</v>
      </c>
      <c r="C10" s="29">
        <v>12</v>
      </c>
      <c r="D10" s="29">
        <v>2</v>
      </c>
      <c r="E10" s="29"/>
      <c r="F10" s="29"/>
      <c r="G10" s="29">
        <v>3</v>
      </c>
      <c r="H10" s="29">
        <v>21</v>
      </c>
      <c r="I10" s="29">
        <v>1</v>
      </c>
      <c r="J10" s="29">
        <v>17</v>
      </c>
      <c r="K10" s="29"/>
      <c r="L10" s="29"/>
      <c r="M10" s="29"/>
      <c r="N10" s="29">
        <v>1</v>
      </c>
      <c r="O10" s="29"/>
      <c r="P10" s="29">
        <v>1</v>
      </c>
    </row>
    <row r="11" spans="1:16" x14ac:dyDescent="0.25">
      <c r="A11" s="29">
        <v>26</v>
      </c>
      <c r="B11" s="29">
        <v>0.5</v>
      </c>
      <c r="C11" s="29">
        <v>10</v>
      </c>
      <c r="D11" s="29">
        <v>1</v>
      </c>
      <c r="E11" s="29"/>
      <c r="F11" s="29"/>
      <c r="G11" s="29"/>
      <c r="H11" s="29">
        <v>17</v>
      </c>
      <c r="I11" s="29">
        <v>3</v>
      </c>
      <c r="J11" s="29">
        <v>12</v>
      </c>
      <c r="K11" s="29"/>
      <c r="L11" s="29"/>
      <c r="M11" s="29"/>
      <c r="N11" s="29">
        <v>1</v>
      </c>
      <c r="O11" s="29"/>
      <c r="P11" s="29"/>
    </row>
    <row r="12" spans="1:16" x14ac:dyDescent="0.25">
      <c r="A12" s="29">
        <v>30</v>
      </c>
      <c r="B12" s="29">
        <v>0.7</v>
      </c>
      <c r="C12" s="29">
        <v>8</v>
      </c>
      <c r="D12" s="29">
        <v>2</v>
      </c>
      <c r="E12" s="29"/>
      <c r="F12" s="29"/>
      <c r="G12" s="29"/>
      <c r="H12" s="29">
        <v>22</v>
      </c>
      <c r="I12" s="29"/>
      <c r="J12" s="29">
        <v>17</v>
      </c>
      <c r="K12" s="29"/>
      <c r="L12" s="29"/>
      <c r="M12" s="29"/>
      <c r="N12" s="29">
        <v>2</v>
      </c>
      <c r="O12" s="29"/>
      <c r="P12" s="29"/>
    </row>
    <row r="13" spans="1:16" x14ac:dyDescent="0.25">
      <c r="A13" s="29">
        <v>34</v>
      </c>
      <c r="B13" s="29">
        <v>0.95</v>
      </c>
      <c r="C13" s="29">
        <v>8</v>
      </c>
      <c r="D13" s="29"/>
      <c r="E13" s="29"/>
      <c r="F13" s="29"/>
      <c r="G13" s="29"/>
      <c r="H13" s="29">
        <v>18</v>
      </c>
      <c r="I13" s="29">
        <v>2</v>
      </c>
      <c r="J13" s="29">
        <v>10</v>
      </c>
      <c r="K13" s="29"/>
      <c r="L13" s="29"/>
      <c r="M13" s="29"/>
      <c r="N13" s="29"/>
      <c r="O13" s="29"/>
      <c r="P13" s="29"/>
    </row>
    <row r="14" spans="1:16" x14ac:dyDescent="0.25">
      <c r="A14" s="29">
        <v>38</v>
      </c>
      <c r="B14" s="29">
        <v>1.25</v>
      </c>
      <c r="C14" s="29">
        <v>9</v>
      </c>
      <c r="D14" s="29">
        <v>2</v>
      </c>
      <c r="E14" s="29"/>
      <c r="F14" s="29"/>
      <c r="G14" s="29"/>
      <c r="H14" s="29">
        <v>13</v>
      </c>
      <c r="I14" s="29">
        <v>4</v>
      </c>
      <c r="J14" s="29">
        <v>4</v>
      </c>
      <c r="K14" s="29"/>
      <c r="L14" s="29"/>
      <c r="M14" s="29"/>
      <c r="N14" s="29">
        <v>1</v>
      </c>
      <c r="O14" s="29"/>
      <c r="P14" s="29"/>
    </row>
    <row r="15" spans="1:16" x14ac:dyDescent="0.25">
      <c r="A15" s="29">
        <v>42</v>
      </c>
      <c r="B15" s="29">
        <v>1.55</v>
      </c>
      <c r="C15" s="29">
        <v>10</v>
      </c>
      <c r="D15" s="29"/>
      <c r="E15" s="29"/>
      <c r="F15" s="29"/>
      <c r="G15" s="29"/>
      <c r="H15" s="29">
        <v>10</v>
      </c>
      <c r="I15" s="29">
        <v>5</v>
      </c>
      <c r="J15" s="29">
        <v>8</v>
      </c>
      <c r="K15" s="29"/>
      <c r="L15" s="29"/>
      <c r="M15" s="29"/>
      <c r="N15" s="29"/>
      <c r="O15" s="29"/>
      <c r="P15" s="29"/>
    </row>
    <row r="16" spans="1:16" x14ac:dyDescent="0.25">
      <c r="A16" s="29">
        <v>46</v>
      </c>
      <c r="B16" s="29">
        <v>1.9</v>
      </c>
      <c r="C16" s="29">
        <v>18</v>
      </c>
      <c r="D16" s="29">
        <v>2</v>
      </c>
      <c r="E16" s="29"/>
      <c r="F16" s="29"/>
      <c r="G16" s="29"/>
      <c r="H16" s="29">
        <v>15</v>
      </c>
      <c r="I16" s="29">
        <v>1</v>
      </c>
      <c r="J16" s="29"/>
      <c r="K16" s="29"/>
      <c r="L16" s="29"/>
      <c r="M16" s="29"/>
      <c r="N16" s="29"/>
      <c r="O16" s="29"/>
      <c r="P16" s="29"/>
    </row>
    <row r="17" spans="1:16" x14ac:dyDescent="0.25">
      <c r="A17" s="29">
        <v>50</v>
      </c>
      <c r="B17" s="29">
        <v>2.2999999999999998</v>
      </c>
      <c r="C17" s="29">
        <v>4</v>
      </c>
      <c r="D17" s="29">
        <v>2</v>
      </c>
      <c r="E17" s="29"/>
      <c r="F17" s="29"/>
      <c r="G17" s="29"/>
      <c r="H17" s="29">
        <v>7</v>
      </c>
      <c r="I17" s="29">
        <v>3</v>
      </c>
      <c r="J17" s="29">
        <v>2</v>
      </c>
      <c r="K17" s="29"/>
      <c r="L17" s="29"/>
      <c r="M17" s="29"/>
      <c r="N17" s="29"/>
      <c r="O17" s="29"/>
      <c r="P17" s="29"/>
    </row>
    <row r="18" spans="1:16" x14ac:dyDescent="0.25">
      <c r="A18" s="29">
        <v>54</v>
      </c>
      <c r="B18" s="29">
        <v>2.7</v>
      </c>
      <c r="C18" s="29">
        <v>7</v>
      </c>
      <c r="D18" s="29">
        <v>2</v>
      </c>
      <c r="E18" s="29"/>
      <c r="F18" s="29"/>
      <c r="G18" s="29"/>
      <c r="H18" s="29">
        <v>1</v>
      </c>
      <c r="I18" s="29">
        <v>1</v>
      </c>
      <c r="J18" s="29"/>
      <c r="K18" s="29"/>
      <c r="L18" s="29"/>
      <c r="M18" s="29"/>
      <c r="N18" s="29"/>
      <c r="O18" s="29"/>
      <c r="P18" s="29"/>
    </row>
    <row r="19" spans="1:16" x14ac:dyDescent="0.25">
      <c r="A19" s="29">
        <v>58</v>
      </c>
      <c r="B19" s="29">
        <v>3.15</v>
      </c>
      <c r="C19" s="29">
        <v>10</v>
      </c>
      <c r="D19" s="29">
        <v>3</v>
      </c>
      <c r="E19" s="29"/>
      <c r="F19" s="29"/>
      <c r="G19" s="29"/>
      <c r="H19" s="29">
        <v>2</v>
      </c>
      <c r="I19" s="29">
        <v>1</v>
      </c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62</v>
      </c>
      <c r="B20" s="29">
        <v>3.6</v>
      </c>
      <c r="C20" s="29">
        <v>4</v>
      </c>
      <c r="D20" s="29">
        <v>1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66</v>
      </c>
      <c r="B21" s="29">
        <v>4.0999999999999996</v>
      </c>
      <c r="C21" s="29">
        <v>3</v>
      </c>
      <c r="D21" s="29">
        <v>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70</v>
      </c>
      <c r="B22" s="29">
        <v>4.5999999999999996</v>
      </c>
      <c r="C22" s="29">
        <v>3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74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82</v>
      </c>
      <c r="B25" s="29">
        <v>6.4</v>
      </c>
      <c r="C25" s="29">
        <v>1</v>
      </c>
      <c r="D25" s="29">
        <v>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121</v>
      </c>
      <c r="D54" s="13">
        <f t="shared" ref="D54:P54" si="0">SUM(D9:D51)</f>
        <v>19</v>
      </c>
      <c r="E54" s="13">
        <f t="shared" si="0"/>
        <v>0</v>
      </c>
      <c r="F54" s="13">
        <f t="shared" ref="F54" si="1">SUM(F9:F51)</f>
        <v>0</v>
      </c>
      <c r="G54" s="13">
        <f t="shared" si="0"/>
        <v>4</v>
      </c>
      <c r="H54" s="13">
        <f t="shared" si="0"/>
        <v>143</v>
      </c>
      <c r="I54" s="13">
        <f t="shared" si="0"/>
        <v>21</v>
      </c>
      <c r="J54" s="13">
        <f t="shared" si="0"/>
        <v>77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6</v>
      </c>
      <c r="O54" s="13">
        <f t="shared" si="0"/>
        <v>0</v>
      </c>
      <c r="P54" s="13">
        <f t="shared" si="0"/>
        <v>1</v>
      </c>
      <c r="Q54" s="19">
        <f>SUM(C54:P54)</f>
        <v>392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121</v>
      </c>
      <c r="D55" s="20">
        <f t="shared" ref="D55:P55" si="2">ROUND(D54/$B$6, 1)</f>
        <v>19</v>
      </c>
      <c r="E55" s="20">
        <f t="shared" si="2"/>
        <v>0</v>
      </c>
      <c r="F55" s="20">
        <f t="shared" si="2"/>
        <v>0</v>
      </c>
      <c r="G55" s="20">
        <f t="shared" si="2"/>
        <v>4</v>
      </c>
      <c r="H55" s="20">
        <f t="shared" si="2"/>
        <v>143</v>
      </c>
      <c r="I55" s="20">
        <f t="shared" si="2"/>
        <v>21</v>
      </c>
      <c r="J55" s="20">
        <f t="shared" si="2"/>
        <v>77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6</v>
      </c>
      <c r="O55" s="20">
        <f t="shared" si="2"/>
        <v>0</v>
      </c>
      <c r="P55" s="20">
        <f t="shared" si="2"/>
        <v>1</v>
      </c>
      <c r="Q55" s="21">
        <f>ROUND(SUM(C55:P55),0)</f>
        <v>392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16.98</v>
      </c>
      <c r="D56" s="22">
        <f>ROUND('Berechnungen Grundflaeche'!D53, 2)</f>
        <v>3.65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0.14000000000000001</v>
      </c>
      <c r="H56" s="22">
        <f>ROUND('Berechnungen Grundflaeche'!H53, 2)</f>
        <v>12.81</v>
      </c>
      <c r="I56" s="22">
        <f>ROUND('Berechnungen Grundflaeche'!I53, 2)</f>
        <v>2.77</v>
      </c>
      <c r="J56" s="22">
        <f>ROUND('Berechnungen Grundflaeche'!J53, 2)</f>
        <v>5.53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0.37</v>
      </c>
      <c r="O56" s="22">
        <f>ROUND('Berechnungen Grundflaeche'!O53, 2)</f>
        <v>0</v>
      </c>
      <c r="P56" s="22">
        <f>ROUND('Berechnungen Grundflaeche'!P53, 2)</f>
        <v>0.04</v>
      </c>
      <c r="Q56" s="23">
        <f>ROUND('Berechnungen Grundflaeche'!Q53,1)</f>
        <v>42.3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16.98</v>
      </c>
      <c r="D57" s="22">
        <f>ROUND('Berechnungen Grundflaeche'!D54, 2)</f>
        <v>3.65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0.14000000000000001</v>
      </c>
      <c r="H57" s="22">
        <f>ROUND('Berechnungen Grundflaeche'!H54, 2)</f>
        <v>12.81</v>
      </c>
      <c r="I57" s="22">
        <f>ROUND('Berechnungen Grundflaeche'!I54, 2)</f>
        <v>2.77</v>
      </c>
      <c r="J57" s="22">
        <f>ROUND('Berechnungen Grundflaeche'!J54, 2)</f>
        <v>5.53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0.37</v>
      </c>
      <c r="O57" s="22">
        <f>ROUND('Berechnungen Grundflaeche'!O54, 2)</f>
        <v>0</v>
      </c>
      <c r="P57" s="22">
        <f>ROUND('Berechnungen Grundflaeche'!P54, 2)</f>
        <v>0.04</v>
      </c>
      <c r="Q57" s="23">
        <f>ROUND('Berechnungen Grundflaeche'!Q54, 1)</f>
        <v>42.3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40</v>
      </c>
      <c r="D58" s="24">
        <f>ROUND(100 * 'Berechnungen Grundflaeche'!D55,0)</f>
        <v>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30</v>
      </c>
      <c r="I58" s="24">
        <f>ROUND(100 * 'Berechnungen Grundflaeche'!I55,0)</f>
        <v>7</v>
      </c>
      <c r="J58" s="24">
        <f>ROUND(100 * 'Berechnungen Grundflaeche'!J55,0)</f>
        <v>13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1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192.1</v>
      </c>
      <c r="D59" s="26">
        <f>ROUND('Berechnungen Vorrat'!D53, 1)</f>
        <v>42.4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1.1000000000000001</v>
      </c>
      <c r="H59" s="26">
        <f>ROUND('Berechnungen Vorrat'!H53, 1)</f>
        <v>136.1</v>
      </c>
      <c r="I59" s="26">
        <f>ROUND('Berechnungen Vorrat'!I53, 1)</f>
        <v>31.1</v>
      </c>
      <c r="J59" s="26">
        <f>ROUND('Berechnungen Vorrat'!J53, 1)</f>
        <v>55.9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3.7</v>
      </c>
      <c r="O59" s="26">
        <f>ROUND('Berechnungen Vorrat'!O53, 1)</f>
        <v>0</v>
      </c>
      <c r="P59" s="26">
        <f>ROUND('Berechnungen Vorrat'!P53, 1)</f>
        <v>0.3</v>
      </c>
      <c r="Q59" s="27">
        <f>ROUND('Berechnungen Vorrat'!Q53, 0)</f>
        <v>463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192.1</v>
      </c>
      <c r="D60" s="26">
        <f>ROUND('Berechnungen Vorrat'!D54, 1)</f>
        <v>42.4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1.1000000000000001</v>
      </c>
      <c r="H60" s="26">
        <f>ROUND('Berechnungen Vorrat'!H54, 1)</f>
        <v>136.1</v>
      </c>
      <c r="I60" s="26">
        <f>ROUND('Berechnungen Vorrat'!I54, 1)</f>
        <v>31.1</v>
      </c>
      <c r="J60" s="26">
        <f>ROUND('Berechnungen Vorrat'!J54, 1)</f>
        <v>55.9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3.7</v>
      </c>
      <c r="O60" s="26">
        <f>ROUND('Berechnungen Vorrat'!O54, 1)</f>
        <v>0</v>
      </c>
      <c r="P60" s="26">
        <f>ROUND('Berechnungen Vorrat'!P54, 1)</f>
        <v>0.3</v>
      </c>
      <c r="Q60" s="27">
        <f>ROUND('Berechnungen Vorrat'!Q54, 0)</f>
        <v>463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42</v>
      </c>
      <c r="D61" s="24">
        <f>ROUND(100 * 'Berechnungen Vorrat'!D55, 0)</f>
        <v>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29</v>
      </c>
      <c r="I61" s="24">
        <f>ROUND(100 * 'Berechnungen Vorrat'!I55, 0)</f>
        <v>7</v>
      </c>
      <c r="J61" s="24">
        <f>ROUND(100 * 'Berechnungen Vorrat'!J55, 0)</f>
        <v>12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1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14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1</v>
      </c>
      <c r="H9" s="7">
        <f>Kluppierungsprotokoll!H9/$B$6</f>
        <v>17</v>
      </c>
      <c r="I9" s="7">
        <f>Kluppierungsprotokoll!I9/$B$6</f>
        <v>0</v>
      </c>
      <c r="J9" s="7">
        <f>Kluppierungsprotokoll!J9/$B$6</f>
        <v>7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1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12</v>
      </c>
      <c r="D10" s="8">
        <f>Kluppierungsprotokoll!D10/$B$6</f>
        <v>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3</v>
      </c>
      <c r="H10" s="8">
        <f>Kluppierungsprotokoll!H10/$B$6</f>
        <v>21</v>
      </c>
      <c r="I10" s="8">
        <f>Kluppierungsprotokoll!I10/$B$6</f>
        <v>1</v>
      </c>
      <c r="J10" s="8">
        <f>Kluppierungsprotokoll!J10/$B$6</f>
        <v>17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1</v>
      </c>
      <c r="O10" s="8">
        <f>Kluppierungsprotokoll!O10/$B$6</f>
        <v>0</v>
      </c>
      <c r="P10" s="8">
        <f>Kluppierungsprotokoll!P10/$B$6</f>
        <v>1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10</v>
      </c>
      <c r="D11" s="8">
        <f>Kluppierungsprotokoll!D11/$B$6</f>
        <v>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17</v>
      </c>
      <c r="I11" s="8">
        <f>Kluppierungsprotokoll!I11/$B$6</f>
        <v>3</v>
      </c>
      <c r="J11" s="8">
        <f>Kluppierungsprotokoll!J11/$B$6</f>
        <v>12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1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8</v>
      </c>
      <c r="D12" s="8">
        <f>Kluppierungsprotokoll!D12/$B$6</f>
        <v>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22</v>
      </c>
      <c r="I12" s="8">
        <f>Kluppierungsprotokoll!I12/$B$6</f>
        <v>0</v>
      </c>
      <c r="J12" s="8">
        <f>Kluppierungsprotokoll!J12/$B$6</f>
        <v>17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2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Kluppierungsprotokoll!C13/$B$6</f>
        <v>8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18</v>
      </c>
      <c r="I13" s="8">
        <f>Kluppierungsprotokoll!I13/$B$6</f>
        <v>2</v>
      </c>
      <c r="J13" s="8">
        <f>Kluppierungsprotokoll!J13/$B$6</f>
        <v>10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Kluppierungsprotokoll!C14/$B$6</f>
        <v>9</v>
      </c>
      <c r="D14" s="8">
        <f>Kluppierungsprotokoll!D14/$B$6</f>
        <v>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13</v>
      </c>
      <c r="I14" s="8">
        <f>Kluppierungsprotokoll!I14/$B$6</f>
        <v>4</v>
      </c>
      <c r="J14" s="8">
        <f>Kluppierungsprotokoll!J14/$B$6</f>
        <v>4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1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Kluppierungsprotokoll!C15/$B$6</f>
        <v>10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10</v>
      </c>
      <c r="I15" s="8">
        <f>Kluppierungsprotokoll!I15/$B$6</f>
        <v>5</v>
      </c>
      <c r="J15" s="8">
        <f>Kluppierungsprotokoll!J15/$B$6</f>
        <v>8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Kluppierungsprotokoll!C16/$B$6</f>
        <v>18</v>
      </c>
      <c r="D16" s="8">
        <f>Kluppierungsprotokoll!D16/$B$6</f>
        <v>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15</v>
      </c>
      <c r="I16" s="8">
        <f>Kluppierungsprotokoll!I16/$B$6</f>
        <v>1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Kluppierungsprotokoll!C17/$B$6</f>
        <v>4</v>
      </c>
      <c r="D17" s="8">
        <f>Kluppierungsprotokoll!D17/$B$6</f>
        <v>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7</v>
      </c>
      <c r="I17" s="8">
        <f>Kluppierungsprotokoll!I17/$B$6</f>
        <v>3</v>
      </c>
      <c r="J17" s="8">
        <f>Kluppierungsprotokoll!J17/$B$6</f>
        <v>2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Kluppierungsprotokoll!C18/$B$6</f>
        <v>7</v>
      </c>
      <c r="D18" s="8">
        <f>Kluppierungsprotokoll!D18/$B$6</f>
        <v>2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</v>
      </c>
      <c r="I18" s="8">
        <f>Kluppierungsprotokoll!I18/$B$6</f>
        <v>1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Kluppierungsprotokoll!C19/$B$6</f>
        <v>10</v>
      </c>
      <c r="D19" s="8">
        <f>Kluppierungsprotokoll!D19/$B$6</f>
        <v>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2</v>
      </c>
      <c r="I19" s="8">
        <f>Kluppierungsprotokoll!I19/$B$6</f>
        <v>1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Kluppierungsprotokoll!C20/$B$6</f>
        <v>4</v>
      </c>
      <c r="D20" s="8">
        <f>Kluppierungsprotokoll!D20/$B$6</f>
        <v>1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Kluppierungsprotokoll!C21/$B$6</f>
        <v>3</v>
      </c>
      <c r="D21" s="8">
        <f>Kluppierungsprotokoll!D21/$B$6</f>
        <v>1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Kluppierungsprotokoll!C22/$B$6</f>
        <v>3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0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6.4</v>
      </c>
      <c r="C25" s="8">
        <f>Kluppierungsprotokoll!C25/$B$6</f>
        <v>1</v>
      </c>
      <c r="D25" s="8">
        <f>Kluppierungsprotokoll!D25/$B$6</f>
        <v>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0.35625660691708255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2.5446900494077322E-2</v>
      </c>
      <c r="H9" s="7">
        <f>Kluppierungsprotokoll!H9*($A9/200)^2*PI()</f>
        <v>0.43259730839931448</v>
      </c>
      <c r="I9" s="7">
        <f>Kluppierungsprotokoll!I9*($A9/200)^2*PI()</f>
        <v>0</v>
      </c>
      <c r="J9" s="7">
        <f>Kluppierungsprotokoll!J9*($A9/200)^2*PI()</f>
        <v>0.17812830345854128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2.5446900494077322E-2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0.45615925330123797</v>
      </c>
      <c r="D10" s="8">
        <f>Kluppierungsprotokoll!D10*($A10/200)^2*PI()</f>
        <v>7.6026542216872994E-2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0.11403981332530949</v>
      </c>
      <c r="H10" s="8">
        <f>Kluppierungsprotokoll!H10*($A10/200)^2*PI()</f>
        <v>0.79827869327716638</v>
      </c>
      <c r="I10" s="8">
        <f>Kluppierungsprotokoll!I10*($A10/200)^2*PI()</f>
        <v>3.8013271108436497E-2</v>
      </c>
      <c r="J10" s="8">
        <f>Kluppierungsprotokoll!J10*($A10/200)^2*PI()</f>
        <v>0.6462256088434204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3.8013271108436497E-2</v>
      </c>
      <c r="O10" s="8">
        <f>Kluppierungsprotokoll!O10*($A10/200)^2*PI()</f>
        <v>0</v>
      </c>
      <c r="P10" s="8">
        <f>Kluppierungsprotokoll!P10*($A10/200)^2*PI()</f>
        <v>3.8013271108436497E-2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0.5309291584566751</v>
      </c>
      <c r="D11" s="8">
        <f>Kluppierungsprotokoll!D11*($A11/200)^2*PI()</f>
        <v>5.3092915845667513E-2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0.90257956937634776</v>
      </c>
      <c r="I11" s="8">
        <f>Kluppierungsprotokoll!I11*($A11/200)^2*PI()</f>
        <v>0.15927874753700255</v>
      </c>
      <c r="J11" s="8">
        <f>Kluppierungsprotokoll!J11*($A11/200)^2*PI()</f>
        <v>0.63711499014801021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5.3092915845667513E-2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0.56548667764616278</v>
      </c>
      <c r="D12" s="8">
        <f>Kluppierungsprotokoll!D12*($A12/200)^2*PI()</f>
        <v>0.1413716694115407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1.5550883635269477</v>
      </c>
      <c r="I12" s="8">
        <f>Kluppierungsprotokoll!I12*($A12/200)^2*PI()</f>
        <v>0</v>
      </c>
      <c r="J12" s="8">
        <f>Kluppierungsprotokoll!J12*($A12/200)^2*PI()</f>
        <v>1.201659189998096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0.1413716694115407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Kluppierungsprotokoll!C13*($A13/200)^2*PI()</f>
        <v>0.72633622150996036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1.6342564983974106</v>
      </c>
      <c r="I13" s="8">
        <f>Kluppierungsprotokoll!I13*($A13/200)^2*PI()</f>
        <v>0.18158405537749009</v>
      </c>
      <c r="J13" s="8">
        <f>Kluppierungsprotokoll!J13*($A13/200)^2*PI()</f>
        <v>0.90792027688745036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Kluppierungsprotokoll!C14*($A14/200)^2*PI()</f>
        <v>1.0207034531513239</v>
      </c>
      <c r="D14" s="8">
        <f>Kluppierungsprotokoll!D14*($A14/200)^2*PI()</f>
        <v>0.22682298958918307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1.47434943232969</v>
      </c>
      <c r="I14" s="8">
        <f>Kluppierungsprotokoll!I14*($A14/200)^2*PI()</f>
        <v>0.45364597917836613</v>
      </c>
      <c r="J14" s="8">
        <f>Kluppierungsprotokoll!J14*($A14/200)^2*PI()</f>
        <v>0.45364597917836613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0.11341149479459153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Kluppierungsprotokoll!C15*($A15/200)^2*PI()</f>
        <v>1.3854423602330985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1.3854423602330985</v>
      </c>
      <c r="I15" s="8">
        <f>Kluppierungsprotokoll!I15*($A15/200)^2*PI()</f>
        <v>0.69272118011654926</v>
      </c>
      <c r="J15" s="8">
        <f>Kluppierungsprotokoll!J15*($A15/200)^2*PI()</f>
        <v>1.108353888186479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Kluppierungsprotokoll!C16*($A16/200)^2*PI()</f>
        <v>2.9914245247482012</v>
      </c>
      <c r="D16" s="8">
        <f>Kluppierungsprotokoll!D16*($A16/200)^2*PI()</f>
        <v>0.33238050274980013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2.4928537706235012</v>
      </c>
      <c r="I16" s="8">
        <f>Kluppierungsprotokoll!I16*($A16/200)^2*PI()</f>
        <v>0.16619025137490007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Kluppierungsprotokoll!C17*($A17/200)^2*PI()</f>
        <v>0.78539816339744828</v>
      </c>
      <c r="D17" s="8">
        <f>Kluppierungsprotokoll!D17*($A17/200)^2*PI()</f>
        <v>0.39269908169872414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1.3744467859455345</v>
      </c>
      <c r="I17" s="8">
        <f>Kluppierungsprotokoll!I17*($A17/200)^2*PI()</f>
        <v>0.58904862254808621</v>
      </c>
      <c r="J17" s="8">
        <f>Kluppierungsprotokoll!J17*($A17/200)^2*PI()</f>
        <v>0.39269908169872414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Kluppierungsprotokoll!C18*($A18/200)^2*PI()</f>
        <v>1.6031547311268717</v>
      </c>
      <c r="D18" s="8">
        <f>Kluppierungsprotokoll!D18*($A18/200)^2*PI()</f>
        <v>0.45804420889339187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0.22902210444669593</v>
      </c>
      <c r="I18" s="8">
        <f>Kluppierungsprotokoll!I18*($A18/200)^2*PI()</f>
        <v>0.22902210444669593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Kluppierungsprotokoll!C19*($A19/200)^2*PI()</f>
        <v>2.642079421669016</v>
      </c>
      <c r="D19" s="8">
        <f>Kluppierungsprotokoll!D19*($A19/200)^2*PI()</f>
        <v>0.79262382650070473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0.52841588433380315</v>
      </c>
      <c r="I19" s="8">
        <f>Kluppierungsprotokoll!I19*($A19/200)^2*PI()</f>
        <v>0.26420794216690158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Kluppierungsprotokoll!C20*($A20/200)^2*PI()</f>
        <v>1.2076282160399165</v>
      </c>
      <c r="D20" s="8">
        <f>Kluppierungsprotokoll!D20*($A20/200)^2*PI()</f>
        <v>0.30190705400997914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Kluppierungsprotokoll!C21*($A21/200)^2*PI()</f>
        <v>1.0263583199277855</v>
      </c>
      <c r="D21" s="8">
        <f>Kluppierungsprotokoll!D21*($A21/200)^2*PI()</f>
        <v>0.34211943997592853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Kluppierungsprotokoll!C22*($A22/200)^2*PI()</f>
        <v>1.1545353001942489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0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6.4</v>
      </c>
      <c r="C25" s="8">
        <f>Kluppierungsprotokoll!C25*($A25/200)^2*PI()</f>
        <v>0.52810172506844411</v>
      </c>
      <c r="D25" s="8">
        <f>Kluppierungsprotokoll!D25*($A25/200)^2*PI()</f>
        <v>0.52810172506844411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16.979994133387475</v>
      </c>
      <c r="D53" s="2">
        <f t="shared" ref="D53:P53" si="0">SUM(D9:D51)</f>
        <v>3.6451899559602365</v>
      </c>
      <c r="E53" s="2">
        <f t="shared" si="0"/>
        <v>0</v>
      </c>
      <c r="F53" s="2">
        <f t="shared" si="0"/>
        <v>0</v>
      </c>
      <c r="G53" s="2">
        <f t="shared" si="0"/>
        <v>0.13948671381938682</v>
      </c>
      <c r="H53" s="2">
        <f t="shared" si="0"/>
        <v>12.807330770889511</v>
      </c>
      <c r="I53" s="2">
        <f t="shared" si="0"/>
        <v>2.773712153854428</v>
      </c>
      <c r="J53" s="2">
        <f t="shared" si="0"/>
        <v>5.5257473183990875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0.37133625165431361</v>
      </c>
      <c r="O53" s="2">
        <f t="shared" si="0"/>
        <v>0</v>
      </c>
      <c r="P53" s="2">
        <f t="shared" si="0"/>
        <v>3.8013271108436497E-2</v>
      </c>
      <c r="Q53" s="2">
        <f>SUM(C53:P53)</f>
        <v>42.280810569072884</v>
      </c>
    </row>
    <row r="54" spans="1:17" x14ac:dyDescent="0.25">
      <c r="A54" s="2" t="s">
        <v>24</v>
      </c>
      <c r="B54" s="2" t="s">
        <v>26</v>
      </c>
      <c r="C54" s="2">
        <f>C53/$B$6</f>
        <v>16.979994133387475</v>
      </c>
      <c r="D54" s="2">
        <f t="shared" ref="D54:P54" si="1">D53/$B$6</f>
        <v>3.6451899559602365</v>
      </c>
      <c r="E54" s="2">
        <f t="shared" si="1"/>
        <v>0</v>
      </c>
      <c r="F54" s="2">
        <f t="shared" ref="F54" si="2">F53/$B$6</f>
        <v>0</v>
      </c>
      <c r="G54" s="2">
        <f t="shared" si="1"/>
        <v>0.13948671381938682</v>
      </c>
      <c r="H54" s="2">
        <f t="shared" si="1"/>
        <v>12.807330770889511</v>
      </c>
      <c r="I54" s="2">
        <f t="shared" si="1"/>
        <v>2.773712153854428</v>
      </c>
      <c r="J54" s="2">
        <f t="shared" si="1"/>
        <v>5.5257473183990875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0.37133625165431361</v>
      </c>
      <c r="O54" s="2">
        <f t="shared" si="1"/>
        <v>0</v>
      </c>
      <c r="P54" s="2">
        <f t="shared" si="1"/>
        <v>3.8013271108436497E-2</v>
      </c>
      <c r="Q54" s="2">
        <f>SUM(C54:P54)</f>
        <v>42.280810569072884</v>
      </c>
    </row>
    <row r="55" spans="1:17" x14ac:dyDescent="0.25">
      <c r="A55" s="2" t="s">
        <v>24</v>
      </c>
      <c r="B55" s="2" t="s">
        <v>31</v>
      </c>
      <c r="C55" s="2">
        <f>C54/$Q54</f>
        <v>0.40160048742792598</v>
      </c>
      <c r="D55" s="2">
        <f t="shared" ref="D55:P55" si="3">D54/$Q54</f>
        <v>8.6213814420733489E-2</v>
      </c>
      <c r="E55" s="2">
        <f t="shared" si="3"/>
        <v>0</v>
      </c>
      <c r="F55" s="2">
        <f t="shared" ref="F55" si="4">F54/$Q54</f>
        <v>0</v>
      </c>
      <c r="G55" s="2">
        <f t="shared" si="3"/>
        <v>3.2990548653628951E-3</v>
      </c>
      <c r="H55" s="2">
        <f t="shared" si="3"/>
        <v>0.30291119300957015</v>
      </c>
      <c r="I55" s="2">
        <f t="shared" si="3"/>
        <v>6.5602151815966209E-2</v>
      </c>
      <c r="J55" s="2">
        <f t="shared" si="3"/>
        <v>0.13069161267312604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8.7826190334660877E-3</v>
      </c>
      <c r="O55" s="2">
        <f t="shared" si="3"/>
        <v>0</v>
      </c>
      <c r="P55" s="2">
        <f t="shared" si="3"/>
        <v>8.9906675384889706E-4</v>
      </c>
      <c r="Q55" s="2">
        <f>SUM(C55:P55)</f>
        <v>0.99999999999999967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1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2.8000000000000003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0.2</v>
      </c>
      <c r="H9" s="7">
        <f>Kluppierungsprotokoll!H9*$B9</f>
        <v>3.4000000000000004</v>
      </c>
      <c r="I9" s="7">
        <f>Kluppierungsprotokoll!I9*$B9</f>
        <v>0</v>
      </c>
      <c r="J9" s="7">
        <f>Kluppierungsprotokoll!J9*$B9</f>
        <v>1.4000000000000001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0.2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3.5999999999999996</v>
      </c>
      <c r="D10" s="8">
        <f>Kluppierungsprotokoll!D10*$B10</f>
        <v>0.6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0.89999999999999991</v>
      </c>
      <c r="H10" s="8">
        <f>Kluppierungsprotokoll!H10*$B10</f>
        <v>6.3</v>
      </c>
      <c r="I10" s="8">
        <f>Kluppierungsprotokoll!I10*$B10</f>
        <v>0.3</v>
      </c>
      <c r="J10" s="8">
        <f>Kluppierungsprotokoll!J10*$B10</f>
        <v>5.0999999999999996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0.3</v>
      </c>
      <c r="O10" s="8">
        <f>Kluppierungsprotokoll!O10*$B10</f>
        <v>0</v>
      </c>
      <c r="P10" s="8">
        <f>Kluppierungsprotokoll!P10*$B10</f>
        <v>0.3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5</v>
      </c>
      <c r="D11" s="8">
        <f>Kluppierungsprotokoll!D11*$B11</f>
        <v>0.5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8.5</v>
      </c>
      <c r="I11" s="8">
        <f>Kluppierungsprotokoll!I11*$B11</f>
        <v>1.5</v>
      </c>
      <c r="J11" s="8">
        <f>Kluppierungsprotokoll!J11*$B11</f>
        <v>6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0.5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5.6</v>
      </c>
      <c r="D12" s="8">
        <f>Kluppierungsprotokoll!D12*$B12</f>
        <v>1.4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15.399999999999999</v>
      </c>
      <c r="I12" s="8">
        <f>Kluppierungsprotokoll!I12*$B12</f>
        <v>0</v>
      </c>
      <c r="J12" s="8">
        <f>Kluppierungsprotokoll!J12*$B12</f>
        <v>11.899999999999999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1.4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Kluppierungsprotokoll!C13*$B13</f>
        <v>7.6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17.099999999999998</v>
      </c>
      <c r="I13" s="8">
        <f>Kluppierungsprotokoll!I13*$B13</f>
        <v>1.9</v>
      </c>
      <c r="J13" s="8">
        <f>Kluppierungsprotokoll!J13*$B13</f>
        <v>9.5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Kluppierungsprotokoll!C14*$B14</f>
        <v>11.25</v>
      </c>
      <c r="D14" s="8">
        <f>Kluppierungsprotokoll!D14*$B14</f>
        <v>2.5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16.25</v>
      </c>
      <c r="I14" s="8">
        <f>Kluppierungsprotokoll!I14*$B14</f>
        <v>5</v>
      </c>
      <c r="J14" s="8">
        <f>Kluppierungsprotokoll!J14*$B14</f>
        <v>5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1.25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Kluppierungsprotokoll!C15*$B15</f>
        <v>15.5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15.5</v>
      </c>
      <c r="I15" s="8">
        <f>Kluppierungsprotokoll!I15*$B15</f>
        <v>7.75</v>
      </c>
      <c r="J15" s="8">
        <f>Kluppierungsprotokoll!J15*$B15</f>
        <v>12.4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Kluppierungsprotokoll!C16*$B16</f>
        <v>34.199999999999996</v>
      </c>
      <c r="D16" s="8">
        <f>Kluppierungsprotokoll!D16*$B16</f>
        <v>3.8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28.5</v>
      </c>
      <c r="I16" s="8">
        <f>Kluppierungsprotokoll!I16*$B16</f>
        <v>1.9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Kluppierungsprotokoll!C17*$B17</f>
        <v>9.1999999999999993</v>
      </c>
      <c r="D17" s="8">
        <f>Kluppierungsprotokoll!D17*$B17</f>
        <v>4.5999999999999996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16.099999999999998</v>
      </c>
      <c r="I17" s="8">
        <f>Kluppierungsprotokoll!I17*$B17</f>
        <v>6.8999999999999995</v>
      </c>
      <c r="J17" s="8">
        <f>Kluppierungsprotokoll!J17*$B17</f>
        <v>4.5999999999999996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Kluppierungsprotokoll!C18*$B18</f>
        <v>18.900000000000002</v>
      </c>
      <c r="D18" s="8">
        <f>Kluppierungsprotokoll!D18*$B18</f>
        <v>5.4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2.7</v>
      </c>
      <c r="I18" s="8">
        <f>Kluppierungsprotokoll!I18*$B18</f>
        <v>2.7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Kluppierungsprotokoll!C19*$B19</f>
        <v>31.5</v>
      </c>
      <c r="D19" s="8">
        <f>Kluppierungsprotokoll!D19*$B19</f>
        <v>9.4499999999999993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6.3</v>
      </c>
      <c r="I19" s="8">
        <f>Kluppierungsprotokoll!I19*$B19</f>
        <v>3.15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Kluppierungsprotokoll!C20*$B20</f>
        <v>14.4</v>
      </c>
      <c r="D20" s="8">
        <f>Kluppierungsprotokoll!D20*$B20</f>
        <v>3.6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Kluppierungsprotokoll!C21*$B21</f>
        <v>12.299999999999999</v>
      </c>
      <c r="D21" s="8">
        <f>Kluppierungsprotokoll!D21*$B21</f>
        <v>4.0999999999999996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Kluppierungsprotokoll!C22*$B22</f>
        <v>13.799999999999999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0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6.4</v>
      </c>
      <c r="C25" s="8">
        <f>Kluppierungsprotokoll!C25*$B25</f>
        <v>6.4</v>
      </c>
      <c r="D25" s="8">
        <f>Kluppierungsprotokoll!D25*$B25</f>
        <v>6.4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192.05000000000004</v>
      </c>
      <c r="D53" s="2">
        <f t="shared" ref="D53:P53" si="0">SUM(D9:D51)</f>
        <v>42.35</v>
      </c>
      <c r="E53" s="2">
        <f t="shared" si="0"/>
        <v>0</v>
      </c>
      <c r="F53" s="2">
        <f t="shared" ref="F53" si="1">SUM(F9:F51)</f>
        <v>0</v>
      </c>
      <c r="G53" s="2">
        <f t="shared" si="0"/>
        <v>1.0999999999999999</v>
      </c>
      <c r="H53" s="2">
        <f t="shared" si="0"/>
        <v>136.04999999999998</v>
      </c>
      <c r="I53" s="2">
        <f t="shared" si="0"/>
        <v>31.099999999999994</v>
      </c>
      <c r="J53" s="2">
        <f t="shared" si="0"/>
        <v>55.9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3.65</v>
      </c>
      <c r="O53" s="2">
        <f t="shared" si="0"/>
        <v>0</v>
      </c>
      <c r="P53" s="2">
        <f t="shared" si="0"/>
        <v>0.3</v>
      </c>
      <c r="Q53" s="2">
        <f>SUM(C53:P53)</f>
        <v>462.49999999999994</v>
      </c>
    </row>
    <row r="54" spans="1:17" x14ac:dyDescent="0.25">
      <c r="A54" s="2" t="s">
        <v>25</v>
      </c>
      <c r="B54" s="2" t="s">
        <v>26</v>
      </c>
      <c r="C54" s="2">
        <f>C53/$B$6</f>
        <v>192.05000000000004</v>
      </c>
      <c r="D54" s="2">
        <f t="shared" ref="D54:P54" si="2">D53/$B$6</f>
        <v>42.35</v>
      </c>
      <c r="E54" s="2">
        <f t="shared" si="2"/>
        <v>0</v>
      </c>
      <c r="F54" s="2">
        <f t="shared" ref="F54" si="3">F53/$B$6</f>
        <v>0</v>
      </c>
      <c r="G54" s="2">
        <f t="shared" si="2"/>
        <v>1.0999999999999999</v>
      </c>
      <c r="H54" s="2">
        <f t="shared" si="2"/>
        <v>136.04999999999998</v>
      </c>
      <c r="I54" s="2">
        <f t="shared" si="2"/>
        <v>31.099999999999994</v>
      </c>
      <c r="J54" s="2">
        <f t="shared" si="2"/>
        <v>55.9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3.65</v>
      </c>
      <c r="O54" s="2">
        <f t="shared" si="2"/>
        <v>0</v>
      </c>
      <c r="P54" s="2">
        <f t="shared" si="2"/>
        <v>0.3</v>
      </c>
      <c r="Q54" s="2">
        <f>SUM(C54:P54)</f>
        <v>462.49999999999994</v>
      </c>
    </row>
    <row r="55" spans="1:17" x14ac:dyDescent="0.25">
      <c r="A55" s="2" t="s">
        <v>25</v>
      </c>
      <c r="B55" s="2" t="s">
        <v>31</v>
      </c>
      <c r="C55" s="2">
        <f>C54/$Q54</f>
        <v>0.41524324324324335</v>
      </c>
      <c r="D55" s="2">
        <f t="shared" ref="D55:P55" si="4">D54/$Q54</f>
        <v>9.1567567567567579E-2</v>
      </c>
      <c r="E55" s="2">
        <f t="shared" si="4"/>
        <v>0</v>
      </c>
      <c r="F55" s="2">
        <f t="shared" ref="F55" si="5">F54/$Q54</f>
        <v>0</v>
      </c>
      <c r="G55" s="2">
        <f t="shared" si="4"/>
        <v>2.3783783783783785E-3</v>
      </c>
      <c r="H55" s="2">
        <f t="shared" si="4"/>
        <v>0.29416216216216218</v>
      </c>
      <c r="I55" s="2">
        <f t="shared" si="4"/>
        <v>6.7243243243243239E-2</v>
      </c>
      <c r="J55" s="2">
        <f t="shared" si="4"/>
        <v>0.12086486486486488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7.8918918918918935E-3</v>
      </c>
      <c r="O55" s="2">
        <f t="shared" si="4"/>
        <v>0</v>
      </c>
      <c r="P55" s="2">
        <f t="shared" si="4"/>
        <v>6.4864864864864872E-4</v>
      </c>
      <c r="Q55" s="2">
        <f>SUM(C55:P55)</f>
        <v>1.0000000000000002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Berchtold Lukas</cp:lastModifiedBy>
  <dcterms:created xsi:type="dcterms:W3CDTF">2022-03-10T11:48:40Z</dcterms:created>
  <dcterms:modified xsi:type="dcterms:W3CDTF">2024-01-19T13:16:50Z</dcterms:modified>
</cp:coreProperties>
</file>