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00404564\Downloads\"/>
    </mc:Choice>
  </mc:AlternateContent>
  <bookViews>
    <workbookView xWindow="0" yWindow="0" windowWidth="28800" windowHeight="13950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6" l="1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1" i="5" l="1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E30" i="5" l="1"/>
  <c r="I30" i="5"/>
  <c r="M30" i="5"/>
  <c r="Q30" i="5"/>
  <c r="F30" i="5"/>
  <c r="J30" i="5"/>
  <c r="N30" i="5"/>
  <c r="R30" i="5"/>
  <c r="C30" i="5"/>
  <c r="G30" i="5"/>
  <c r="K30" i="5"/>
  <c r="O30" i="5"/>
  <c r="S30" i="5"/>
  <c r="D30" i="5"/>
  <c r="H30" i="5"/>
  <c r="L30" i="5"/>
  <c r="P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<sst xmlns="http://schemas.openxmlformats.org/spreadsheetml/2006/main" count="155" uniqueCount="52">
  <si>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</si>
  <si>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</si>
  <si>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</si>
  <si>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</si>
  <si>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</si>
  <si>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</si>
  <si>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</si>
  <si>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</si>
  <si>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</si>
  <si>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</si>
  <si>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</si>
  <si>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</si>
  <si>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</si>
  <si>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</si>
  <si>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</si>
  <si>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</si>
  <si>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</si>
  <si>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</si>
  <si>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</si>
  <si>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</si>
  <si>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</si>
  <si>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</si>
  <si>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</si>
  <si>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</si>
  <si>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</si>
  <si>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</si>
  <si>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</si>
  <si>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</si>
  <si>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</si>
  <si>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</si>
  <si>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</si>
  <si>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</si>
  <si>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</si>
  <si>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</si>
  <si>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</si>
  <si>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</si>
  <si>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</si>
  <si>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</si>
  <si>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</si>
  <si>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</si>
  <si>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</si>
  <si>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</si>
  <si>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</si>
  <si>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</si>
  <si>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</si>
  <si>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</si>
  <si>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</si>
  <si>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</si>
  <si>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</si>
  <si>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</si>
  <si>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>Weiserfläche Farneren Schüpfheim</t>
  </si>
  <si>
    <t>Christian von Gunten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</si>
</sst>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L19" sqref="L19"/>
    </sheetView>
  </sheetViews>
  <sheetFormatPr baseColWidth="10" defaultColWidth="11" defaultRowHeight="15.75" x14ac:dyDescent="0.25"/>
  <cols>
    <col min="1" max="1" width="17.875" style="12" customWidth="1"/>
    <col min="2" max="2" width="12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50</v>
      </c>
    </row>
    <row r="4" spans="1:19" x14ac:dyDescent="0.25">
      <c r="A4" s="13" t="s">
        <v>16</v>
      </c>
      <c r="B4" s="28">
        <v>40908</v>
      </c>
    </row>
    <row r="5" spans="1:19" x14ac:dyDescent="0.25">
      <c r="A5" s="13" t="s">
        <v>17</v>
      </c>
      <c r="B5" s="10" t="s">
        <v>51</v>
      </c>
    </row>
    <row r="6" spans="1:19" x14ac:dyDescent="0.25">
      <c r="A6" s="13" t="s">
        <v>18</v>
      </c>
      <c r="B6" s="6">
        <v>0.77500000000000002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25">
      <c r="A9" s="7">
        <v>14</v>
      </c>
      <c r="B9" s="7">
        <v>0.1</v>
      </c>
      <c r="C9" s="7">
        <v>19</v>
      </c>
      <c r="D9" s="7">
        <v>19</v>
      </c>
      <c r="E9" s="7"/>
      <c r="F9" s="7"/>
      <c r="G9" s="7"/>
      <c r="H9" s="7"/>
      <c r="I9" s="7">
        <v>24</v>
      </c>
      <c r="J9" s="7"/>
      <c r="K9" s="7"/>
      <c r="L9" s="7"/>
      <c r="M9" s="7"/>
      <c r="N9" s="7"/>
      <c r="O9" s="7"/>
      <c r="P9" s="7"/>
      <c r="Q9" s="7"/>
      <c r="R9" s="7"/>
      <c r="S9" s="7">
        <v>25</v>
      </c>
    </row>
    <row r="10" spans="1:19" x14ac:dyDescent="0.25">
      <c r="A10" s="8">
        <v>18</v>
      </c>
      <c r="B10" s="8">
        <v>0.2</v>
      </c>
      <c r="C10" s="8">
        <v>20</v>
      </c>
      <c r="D10" s="8">
        <v>12</v>
      </c>
      <c r="E10" s="8"/>
      <c r="F10" s="8"/>
      <c r="G10" s="8"/>
      <c r="H10" s="8"/>
      <c r="I10" s="8">
        <v>9</v>
      </c>
      <c r="J10" s="8"/>
      <c r="K10" s="8"/>
      <c r="L10" s="8"/>
      <c r="M10" s="8"/>
      <c r="N10" s="8"/>
      <c r="O10" s="8"/>
      <c r="P10" s="8"/>
      <c r="Q10" s="8"/>
      <c r="R10" s="8"/>
      <c r="S10" s="8">
        <v>14</v>
      </c>
    </row>
    <row r="11" spans="1:19" x14ac:dyDescent="0.25">
      <c r="A11" s="8">
        <v>22</v>
      </c>
      <c r="B11" s="8">
        <v>0.3</v>
      </c>
      <c r="C11" s="8">
        <v>18</v>
      </c>
      <c r="D11" s="8">
        <v>12</v>
      </c>
      <c r="E11" s="8"/>
      <c r="F11" s="8"/>
      <c r="G11" s="8"/>
      <c r="H11" s="8"/>
      <c r="I11" s="8">
        <v>10</v>
      </c>
      <c r="J11" s="8"/>
      <c r="K11" s="8"/>
      <c r="L11" s="8"/>
      <c r="M11" s="8"/>
      <c r="N11" s="8"/>
      <c r="O11" s="8"/>
      <c r="P11" s="8"/>
      <c r="Q11" s="8"/>
      <c r="R11" s="8"/>
      <c r="S11" s="8">
        <v>3</v>
      </c>
    </row>
    <row r="12" spans="1:19" x14ac:dyDescent="0.25">
      <c r="A12" s="8">
        <v>26</v>
      </c>
      <c r="B12" s="8">
        <v>0.5</v>
      </c>
      <c r="C12" s="8">
        <v>8</v>
      </c>
      <c r="D12" s="8">
        <v>10</v>
      </c>
      <c r="E12" s="8"/>
      <c r="F12" s="8"/>
      <c r="G12" s="8"/>
      <c r="H12" s="8"/>
      <c r="I12" s="8">
        <v>9</v>
      </c>
      <c r="J12" s="8"/>
      <c r="K12" s="8"/>
      <c r="L12" s="8"/>
      <c r="M12" s="8"/>
      <c r="N12" s="8"/>
      <c r="O12" s="8"/>
      <c r="P12" s="8"/>
      <c r="Q12" s="8"/>
      <c r="R12" s="8"/>
      <c r="S12" s="8">
        <v>1</v>
      </c>
    </row>
    <row r="13" spans="1:19" x14ac:dyDescent="0.25">
      <c r="A13" s="8">
        <v>30</v>
      </c>
      <c r="B13" s="8">
        <v>0.7</v>
      </c>
      <c r="C13" s="8">
        <v>8</v>
      </c>
      <c r="D13" s="8">
        <v>6</v>
      </c>
      <c r="E13" s="8"/>
      <c r="F13" s="8"/>
      <c r="G13" s="8"/>
      <c r="H13" s="8"/>
      <c r="I13" s="8">
        <v>18</v>
      </c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34</v>
      </c>
      <c r="B14" s="8">
        <v>0.9</v>
      </c>
      <c r="C14" s="8">
        <v>6</v>
      </c>
      <c r="D14" s="8">
        <v>4</v>
      </c>
      <c r="E14" s="8"/>
      <c r="F14" s="8"/>
      <c r="G14" s="8"/>
      <c r="H14" s="8"/>
      <c r="I14" s="8">
        <v>21</v>
      </c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38</v>
      </c>
      <c r="B15" s="8">
        <v>1.2</v>
      </c>
      <c r="C15" s="8">
        <v>7</v>
      </c>
      <c r="D15" s="8">
        <v>3</v>
      </c>
      <c r="E15" s="8"/>
      <c r="F15" s="8"/>
      <c r="G15" s="8"/>
      <c r="H15" s="8"/>
      <c r="I15" s="8">
        <v>1</v>
      </c>
      <c r="J15" s="8"/>
      <c r="K15" s="8"/>
      <c r="L15" s="8"/>
      <c r="M15" s="8"/>
      <c r="N15" s="8"/>
      <c r="O15" s="8"/>
      <c r="P15" s="8"/>
      <c r="Q15" s="8"/>
      <c r="R15" s="8"/>
      <c r="S15" s="8">
        <v>1</v>
      </c>
    </row>
    <row r="16" spans="1:19" x14ac:dyDescent="0.25">
      <c r="A16" s="8">
        <v>42</v>
      </c>
      <c r="B16" s="8">
        <v>1.5</v>
      </c>
      <c r="C16" s="8">
        <v>6</v>
      </c>
      <c r="D16" s="8">
        <v>2</v>
      </c>
      <c r="E16" s="8"/>
      <c r="F16" s="8"/>
      <c r="G16" s="8"/>
      <c r="H16" s="8"/>
      <c r="I16" s="8">
        <v>14</v>
      </c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46</v>
      </c>
      <c r="B17" s="8">
        <v>1.9</v>
      </c>
      <c r="C17" s="8">
        <v>4</v>
      </c>
      <c r="D17" s="8">
        <v>3</v>
      </c>
      <c r="E17" s="8"/>
      <c r="F17" s="8"/>
      <c r="G17" s="8"/>
      <c r="H17" s="8"/>
      <c r="I17" s="8">
        <v>11</v>
      </c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50</v>
      </c>
      <c r="B18" s="8">
        <v>2.2999999999999998</v>
      </c>
      <c r="C18" s="8">
        <v>1</v>
      </c>
      <c r="D18" s="8">
        <v>2</v>
      </c>
      <c r="E18" s="8"/>
      <c r="F18" s="8"/>
      <c r="G18" s="8"/>
      <c r="H18" s="8"/>
      <c r="I18" s="8">
        <v>12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54</v>
      </c>
      <c r="B19" s="8">
        <v>2.75</v>
      </c>
      <c r="C19" s="8">
        <v>6</v>
      </c>
      <c r="D19" s="8">
        <v>1</v>
      </c>
      <c r="E19" s="8"/>
      <c r="F19" s="8"/>
      <c r="G19" s="8"/>
      <c r="H19" s="8"/>
      <c r="I19" s="8">
        <v>9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58</v>
      </c>
      <c r="B20" s="8">
        <v>3.25</v>
      </c>
      <c r="C20" s="8">
        <v>5</v>
      </c>
      <c r="D20" s="8">
        <v>2</v>
      </c>
      <c r="E20" s="8"/>
      <c r="F20" s="8"/>
      <c r="G20" s="8"/>
      <c r="H20" s="8"/>
      <c r="I20" s="8">
        <v>4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62</v>
      </c>
      <c r="B21" s="8">
        <v>3.75</v>
      </c>
      <c r="C21" s="8">
        <v>3</v>
      </c>
      <c r="D21" s="8"/>
      <c r="E21" s="8"/>
      <c r="F21" s="8"/>
      <c r="G21" s="8"/>
      <c r="H21" s="8"/>
      <c r="I21" s="8">
        <v>3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66</v>
      </c>
      <c r="B22" s="8">
        <v>4.25</v>
      </c>
      <c r="C22" s="8">
        <v>6</v>
      </c>
      <c r="D22" s="8"/>
      <c r="E22" s="8"/>
      <c r="F22" s="8"/>
      <c r="G22" s="8"/>
      <c r="H22" s="8"/>
      <c r="I22" s="8">
        <v>2</v>
      </c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70</v>
      </c>
      <c r="B23" s="8">
        <v>4.75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74</v>
      </c>
      <c r="B24" s="8">
        <v>5.25</v>
      </c>
      <c r="C24" s="8">
        <v>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78</v>
      </c>
      <c r="B25" s="8">
        <v>5.8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82</v>
      </c>
      <c r="B26" s="8">
        <v>6.4</v>
      </c>
      <c r="C26" s="8">
        <v>2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86</v>
      </c>
      <c r="B27" s="8">
        <v>7</v>
      </c>
      <c r="C27" s="8">
        <v>1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90</v>
      </c>
      <c r="B28" s="8">
        <v>7.6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94</v>
      </c>
      <c r="B29" s="8">
        <v>8.3000000000000007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98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121</v>
      </c>
      <c r="D54" s="12">
        <f t="shared" ref="D54:S54" si="0">SUM(D9:D51)</f>
        <v>76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147</v>
      </c>
      <c r="J54" s="12">
        <f t="shared" si="0"/>
        <v>0</v>
      </c>
      <c r="K54" s="12">
        <f t="shared" si="0"/>
        <v>0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44</v>
      </c>
      <c r="T54" s="13">
        <f>SUM(C54:S54)</f>
        <v>388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156.1</v>
      </c>
      <c r="D55" s="20">
        <f t="shared" ref="D55:S55" si="3">ROUND(D54/$B$6, 1)</f>
        <v>98.1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189.7</v>
      </c>
      <c r="J55" s="20">
        <f t="shared" si="3"/>
        <v>0</v>
      </c>
      <c r="K55" s="20">
        <f t="shared" si="3"/>
        <v>0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56.8</v>
      </c>
      <c r="T55" s="21">
        <f>ROUND(SUM(C55:S55),0)</f>
        <v>501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13.23</v>
      </c>
      <c r="D56" s="22">
        <f>ROUND('Berechnungen Grundflaeche'!D53, 2)</f>
        <v>4.6399999999999997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15.58</v>
      </c>
      <c r="J56" s="22">
        <f>ROUND('Berechnungen Grundflaeche'!J53, 2)</f>
        <v>0</v>
      </c>
      <c r="K56" s="22">
        <f>ROUND('Berechnungen Grundflaeche'!K53, 2)</f>
        <v>0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1.02</v>
      </c>
      <c r="T56" s="23">
        <f>ROUND('Berechnungen Grundflaeche'!T53,1)</f>
        <v>34.5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17.07</v>
      </c>
      <c r="D57" s="22">
        <f>ROUND('Berechnungen Grundflaeche'!D54, 2)</f>
        <v>5.98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20.100000000000001</v>
      </c>
      <c r="J57" s="22">
        <f>ROUND('Berechnungen Grundflaeche'!J54, 2)</f>
        <v>0</v>
      </c>
      <c r="K57" s="22">
        <f>ROUND('Berechnungen Grundflaeche'!K54, 2)</f>
        <v>0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1.32</v>
      </c>
      <c r="T57" s="23">
        <f>ROUND('Berechnungen Grundflaeche'!T54, 1)</f>
        <v>44.5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38</v>
      </c>
      <c r="D58" s="24">
        <f>ROUND(100 * 'Berechnungen Grundflaeche'!D55,0)</f>
        <v>13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45</v>
      </c>
      <c r="J58" s="24">
        <f>ROUND(100 * 'Berechnungen Grundflaeche'!J55,0)</f>
        <v>0</v>
      </c>
      <c r="K58" s="24">
        <f>ROUND(100 * 'Berechnungen Grundflaeche'!K55,0)</f>
        <v>0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3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148.19999999999999</v>
      </c>
      <c r="D59" s="26">
        <f>ROUND('Berechnungen Vorrat'!D53, 1)</f>
        <v>46.9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171.4</v>
      </c>
      <c r="J59" s="26">
        <f>ROUND('Berechnungen Vorrat'!J53, 1)</f>
        <v>0</v>
      </c>
      <c r="K59" s="26">
        <f>ROUND('Berechnungen Vorrat'!K53, 1)</f>
        <v>0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7.9</v>
      </c>
      <c r="T59" s="27">
        <f>ROUND('Berechnungen Vorrat'!T53, 0)</f>
        <v>374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191.2</v>
      </c>
      <c r="D60" s="26">
        <f>ROUND('Berechnungen Vorrat'!D54, 1)</f>
        <v>60.5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221.2</v>
      </c>
      <c r="J60" s="26">
        <f>ROUND('Berechnungen Vorrat'!J54, 1)</f>
        <v>0</v>
      </c>
      <c r="K60" s="26">
        <f>ROUND('Berechnungen Vorrat'!K54, 1)</f>
        <v>0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10.199999999999999</v>
      </c>
      <c r="T60" s="27">
        <f>ROUND('Berechnungen Vorrat'!T54, 0)</f>
        <v>483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40</v>
      </c>
      <c r="D61" s="24">
        <f>ROUND(100 * 'Berechnungen Vorrat'!D55, 0)</f>
        <v>13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46</v>
      </c>
      <c r="J61" s="24">
        <f>ROUND(100 * 'Berechnungen Vorrat'!J55, 0)</f>
        <v>0</v>
      </c>
      <c r="K61" s="24">
        <f>ROUND(100 * 'Berechnungen Vorrat'!K55, 0)</f>
        <v>0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2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0.77500000000000002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</v>
      </c>
      <c r="C9" s="7">
        <f>Kluppierungsprotokoll!C9/$B$6</f>
        <v>24.516129032258064</v>
      </c>
      <c r="D9" s="7">
        <f>Kluppierungsprotokoll!D9/$B$6</f>
        <v>24.516129032258064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30.967741935483868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32.258064516129032</v>
      </c>
    </row>
    <row r="10" spans="1:19" x14ac:dyDescent="0.25">
      <c r="A10" s="8">
        <f>Kluppierungsprotokoll!A10</f>
        <v>18</v>
      </c>
      <c r="B10" s="8">
        <f>Kluppierungsprotokoll!B10</f>
        <v>0.2</v>
      </c>
      <c r="C10" s="8">
        <f>Kluppierungsprotokoll!C10/$B$6</f>
        <v>25.806451612903224</v>
      </c>
      <c r="D10" s="8">
        <f>Kluppierungsprotokoll!D10/$B$6</f>
        <v>15.483870967741934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11.612903225806452</v>
      </c>
      <c r="J10" s="8">
        <f>Kluppierungsprotokoll!J10/$B$6</f>
        <v>0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18.064516129032256</v>
      </c>
    </row>
    <row r="11" spans="1:19" x14ac:dyDescent="0.25">
      <c r="A11" s="8">
        <f>Kluppierungsprotokoll!A11</f>
        <v>22</v>
      </c>
      <c r="B11" s="8">
        <f>Kluppierungsprotokoll!B11</f>
        <v>0.3</v>
      </c>
      <c r="C11" s="8">
        <f>Kluppierungsprotokoll!C11/$B$6</f>
        <v>23.225806451612904</v>
      </c>
      <c r="D11" s="8">
        <f>Kluppierungsprotokoll!D11/$B$6</f>
        <v>15.483870967741934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12.903225806451612</v>
      </c>
      <c r="J11" s="8">
        <f>Kluppierungsprotokoll!J11/$B$6</f>
        <v>0</v>
      </c>
      <c r="K11" s="8">
        <f>Kluppierungsprotokoll!K11/$B$6</f>
        <v>0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3.8709677419354835</v>
      </c>
    </row>
    <row r="12" spans="1:19" x14ac:dyDescent="0.25">
      <c r="A12" s="8">
        <f>Kluppierungsprotokoll!A12</f>
        <v>26</v>
      </c>
      <c r="B12" s="8">
        <f>Kluppierungsprotokoll!B12</f>
        <v>0.5</v>
      </c>
      <c r="C12" s="8">
        <f>Kluppierungsprotokoll!C12/$B$6</f>
        <v>10.32258064516129</v>
      </c>
      <c r="D12" s="8">
        <f>Kluppierungsprotokoll!D12/$B$6</f>
        <v>12.903225806451612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11.612903225806452</v>
      </c>
      <c r="J12" s="8">
        <f>Kluppierungsprotokoll!J12/$B$6</f>
        <v>0</v>
      </c>
      <c r="K12" s="8">
        <f>Kluppierungsprotokoll!K12/$B$6</f>
        <v>0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1.2903225806451613</v>
      </c>
    </row>
    <row r="13" spans="1:19" x14ac:dyDescent="0.25">
      <c r="A13" s="8">
        <f>Kluppierungsprotokoll!A13</f>
        <v>30</v>
      </c>
      <c r="B13" s="8">
        <f>Kluppierungsprotokoll!B13</f>
        <v>0.7</v>
      </c>
      <c r="C13" s="8">
        <f>Kluppierungsprotokoll!C13/$B$6</f>
        <v>10.32258064516129</v>
      </c>
      <c r="D13" s="8">
        <f>Kluppierungsprotokoll!D13/$B$6</f>
        <v>7.7419354838709671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23.225806451612904</v>
      </c>
      <c r="J13" s="8">
        <f>Kluppierungsprotokoll!J13/$B$6</f>
        <v>0</v>
      </c>
      <c r="K13" s="8">
        <f>Kluppierungsprotokoll!K13/$B$6</f>
        <v>0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25">
      <c r="A14" s="8">
        <f>Kluppierungsprotokoll!A14</f>
        <v>34</v>
      </c>
      <c r="B14" s="8">
        <f>Kluppierungsprotokoll!B14</f>
        <v>0.9</v>
      </c>
      <c r="C14" s="8">
        <f>Kluppierungsprotokoll!C14/$B$6</f>
        <v>7.7419354838709671</v>
      </c>
      <c r="D14" s="8">
        <f>Kluppierungsprotokoll!D14/$B$6</f>
        <v>5.161290322580645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27.096774193548388</v>
      </c>
      <c r="J14" s="8">
        <f>Kluppierungsprotokoll!J14/$B$6</f>
        <v>0</v>
      </c>
      <c r="K14" s="8">
        <f>Kluppierungsprotokoll!K14/$B$6</f>
        <v>0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38</v>
      </c>
      <c r="B15" s="8">
        <f>Kluppierungsprotokoll!B15</f>
        <v>1.2</v>
      </c>
      <c r="C15" s="8">
        <f>Kluppierungsprotokoll!C15/$B$6</f>
        <v>9.0322580645161281</v>
      </c>
      <c r="D15" s="8">
        <f>Kluppierungsprotokoll!D15/$B$6</f>
        <v>3.8709677419354835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1.2903225806451613</v>
      </c>
      <c r="J15" s="8">
        <f>Kluppierungsprotokoll!J15/$B$6</f>
        <v>0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1.2903225806451613</v>
      </c>
    </row>
    <row r="16" spans="1:19" x14ac:dyDescent="0.25">
      <c r="A16" s="8">
        <f>Kluppierungsprotokoll!A16</f>
        <v>42</v>
      </c>
      <c r="B16" s="8">
        <f>Kluppierungsprotokoll!B16</f>
        <v>1.5</v>
      </c>
      <c r="C16" s="8">
        <f>Kluppierungsprotokoll!C16/$B$6</f>
        <v>7.7419354838709671</v>
      </c>
      <c r="D16" s="8">
        <f>Kluppierungsprotokoll!D16/$B$6</f>
        <v>2.5806451612903225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18.064516129032256</v>
      </c>
      <c r="J16" s="8">
        <f>Kluppierungsprotokoll!J16/$B$6</f>
        <v>0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46</v>
      </c>
      <c r="B17" s="8">
        <f>Kluppierungsprotokoll!B17</f>
        <v>1.9</v>
      </c>
      <c r="C17" s="8">
        <f>Kluppierungsprotokoll!C17/$B$6</f>
        <v>5.161290322580645</v>
      </c>
      <c r="D17" s="8">
        <f>Kluppierungsprotokoll!D17/$B$6</f>
        <v>3.8709677419354835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14.193548387096774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50</v>
      </c>
      <c r="B18" s="8">
        <f>Kluppierungsprotokoll!B18</f>
        <v>2.2999999999999998</v>
      </c>
      <c r="C18" s="8">
        <f>Kluppierungsprotokoll!C18/$B$6</f>
        <v>1.2903225806451613</v>
      </c>
      <c r="D18" s="8">
        <f>Kluppierungsprotokoll!D18/$B$6</f>
        <v>2.5806451612903225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15.483870967741934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54</v>
      </c>
      <c r="B19" s="8">
        <f>Kluppierungsprotokoll!B19</f>
        <v>2.75</v>
      </c>
      <c r="C19" s="8">
        <f>Kluppierungsprotokoll!C19/$B$6</f>
        <v>7.7419354838709671</v>
      </c>
      <c r="D19" s="8">
        <f>Kluppierungsprotokoll!D19/$B$6</f>
        <v>1.2903225806451613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11.612903225806452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58</v>
      </c>
      <c r="B20" s="8">
        <f>Kluppierungsprotokoll!B20</f>
        <v>3.25</v>
      </c>
      <c r="C20" s="8">
        <f>Kluppierungsprotokoll!C20/$B$6</f>
        <v>6.4516129032258061</v>
      </c>
      <c r="D20" s="8">
        <f>Kluppierungsprotokoll!D20/$B$6</f>
        <v>2.5806451612903225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5.161290322580645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62</v>
      </c>
      <c r="B21" s="8">
        <f>Kluppierungsprotokoll!B21</f>
        <v>3.75</v>
      </c>
      <c r="C21" s="8">
        <f>Kluppierungsprotokoll!C21/$B$6</f>
        <v>3.8709677419354835</v>
      </c>
      <c r="D21" s="8">
        <f>Kluppierungsprotokoll!D21/$B$6</f>
        <v>0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3.8709677419354835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66</v>
      </c>
      <c r="B22" s="8">
        <f>Kluppierungsprotokoll!B22</f>
        <v>4.25</v>
      </c>
      <c r="C22" s="8">
        <f>Kluppierungsprotokoll!C22/$B$6</f>
        <v>7.7419354838709671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2.5806451612903225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70</v>
      </c>
      <c r="B23" s="8">
        <f>Kluppierungsprotokoll!B23</f>
        <v>4.75</v>
      </c>
      <c r="C23" s="8">
        <f>Kluppierungsprotokoll!C23/$B$6</f>
        <v>0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74</v>
      </c>
      <c r="B24" s="8">
        <f>Kluppierungsprotokoll!B24</f>
        <v>5.25</v>
      </c>
      <c r="C24" s="8">
        <f>Kluppierungsprotokoll!C24/$B$6</f>
        <v>1.2903225806451613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78</v>
      </c>
      <c r="B25" s="8">
        <f>Kluppierungsprotokoll!B25</f>
        <v>5.8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82</v>
      </c>
      <c r="B26" s="8">
        <f>Kluppierungsprotokoll!B26</f>
        <v>6.4</v>
      </c>
      <c r="C26" s="8">
        <f>Kluppierungsprotokoll!C26/$B$6</f>
        <v>2.5806451612903225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86</v>
      </c>
      <c r="B27" s="8">
        <f>Kluppierungsprotokoll!B27</f>
        <v>7</v>
      </c>
      <c r="C27" s="8">
        <f>Kluppierungsprotokoll!C27/$B$6</f>
        <v>1.2903225806451613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90</v>
      </c>
      <c r="B28" s="8">
        <f>Kluppierungsprotokoll!B28</f>
        <v>7.6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94</v>
      </c>
      <c r="B29" s="8">
        <f>Kluppierungsprotokoll!B29</f>
        <v>8.3000000000000007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98</v>
      </c>
      <c r="B30" s="8">
        <f>Kluppierungsprotokoll!B30</f>
        <v>0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0.77500000000000002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</v>
      </c>
      <c r="C9" s="7">
        <f>Kluppierungsprotokoll!C9*($A9/200)^2*PI()</f>
        <v>0.29248227604920979</v>
      </c>
      <c r="D9" s="7">
        <f>Kluppierungsprotokoll!D9*($A9/200)^2*PI()</f>
        <v>0.29248227604920979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0.36945129606215971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0.3848451000647497</v>
      </c>
    </row>
    <row r="10" spans="1:19" x14ac:dyDescent="0.25">
      <c r="A10" s="8">
        <f>Kluppierungsprotokoll!A10</f>
        <v>18</v>
      </c>
      <c r="B10" s="8">
        <f>Kluppierungsprotokoll!B10</f>
        <v>0.2</v>
      </c>
      <c r="C10" s="8">
        <f>Kluppierungsprotokoll!C10*($A10/200)^2*PI()</f>
        <v>0.50893800988154636</v>
      </c>
      <c r="D10" s="8">
        <f>Kluppierungsprotokoll!D10*($A10/200)^2*PI()</f>
        <v>0.30536280592892789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0.22902210444669591</v>
      </c>
      <c r="J10" s="8">
        <f>Kluppierungsprotokoll!J10*($A10/200)^2*PI()</f>
        <v>0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0.35625660691708255</v>
      </c>
    </row>
    <row r="11" spans="1:19" x14ac:dyDescent="0.25">
      <c r="A11" s="8">
        <f>Kluppierungsprotokoll!A11</f>
        <v>22</v>
      </c>
      <c r="B11" s="8">
        <f>Kluppierungsprotokoll!B11</f>
        <v>0.3</v>
      </c>
      <c r="C11" s="8">
        <f>Kluppierungsprotokoll!C11*($A11/200)^2*PI()</f>
        <v>0.68423887995185695</v>
      </c>
      <c r="D11" s="8">
        <f>Kluppierungsprotokoll!D11*($A11/200)^2*PI()</f>
        <v>0.45615925330123797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0.38013271108436497</v>
      </c>
      <c r="J11" s="8">
        <f>Kluppierungsprotokoll!J11*($A11/200)^2*PI()</f>
        <v>0</v>
      </c>
      <c r="K11" s="8">
        <f>Kluppierungsprotokoll!K11*($A11/200)^2*PI()</f>
        <v>0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0.11403981332530949</v>
      </c>
    </row>
    <row r="12" spans="1:19" x14ac:dyDescent="0.25">
      <c r="A12" s="8">
        <f>Kluppierungsprotokoll!A12</f>
        <v>26</v>
      </c>
      <c r="B12" s="8">
        <f>Kluppierungsprotokoll!B12</f>
        <v>0.5</v>
      </c>
      <c r="C12" s="8">
        <f>Kluppierungsprotokoll!C12*($A12/200)^2*PI()</f>
        <v>0.4247433267653401</v>
      </c>
      <c r="D12" s="8">
        <f>Kluppierungsprotokoll!D12*($A12/200)^2*PI()</f>
        <v>0.5309291584566751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0.4778362426110076</v>
      </c>
      <c r="J12" s="8">
        <f>Kluppierungsprotokoll!J12*($A12/200)^2*PI()</f>
        <v>0</v>
      </c>
      <c r="K12" s="8">
        <f>Kluppierungsprotokoll!K12*($A12/200)^2*PI()</f>
        <v>0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5.3092915845667513E-2</v>
      </c>
    </row>
    <row r="13" spans="1:19" x14ac:dyDescent="0.25">
      <c r="A13" s="8">
        <f>Kluppierungsprotokoll!A13</f>
        <v>30</v>
      </c>
      <c r="B13" s="8">
        <f>Kluppierungsprotokoll!B13</f>
        <v>0.7</v>
      </c>
      <c r="C13" s="8">
        <f>Kluppierungsprotokoll!C13*($A13/200)^2*PI()</f>
        <v>0.56548667764616278</v>
      </c>
      <c r="D13" s="8">
        <f>Kluppierungsprotokoll!D13*($A13/200)^2*PI()</f>
        <v>0.42411500823462212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1.2723450247038661</v>
      </c>
      <c r="J13" s="8">
        <f>Kluppierungsprotokoll!J13*($A13/200)^2*PI()</f>
        <v>0</v>
      </c>
      <c r="K13" s="8">
        <f>Kluppierungsprotokoll!K13*($A13/200)^2*PI()</f>
        <v>0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25">
      <c r="A14" s="8">
        <f>Kluppierungsprotokoll!A14</f>
        <v>34</v>
      </c>
      <c r="B14" s="8">
        <f>Kluppierungsprotokoll!B14</f>
        <v>0.9</v>
      </c>
      <c r="C14" s="8">
        <f>Kluppierungsprotokoll!C14*($A14/200)^2*PI()</f>
        <v>0.54475216613247024</v>
      </c>
      <c r="D14" s="8">
        <f>Kluppierungsprotokoll!D14*($A14/200)^2*PI()</f>
        <v>0.36316811075498018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1.9066325814636458</v>
      </c>
      <c r="J14" s="8">
        <f>Kluppierungsprotokoll!J14*($A14/200)^2*PI()</f>
        <v>0</v>
      </c>
      <c r="K14" s="8">
        <f>Kluppierungsprotokoll!K14*($A14/200)^2*PI()</f>
        <v>0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38</v>
      </c>
      <c r="B15" s="8">
        <f>Kluppierungsprotokoll!B15</f>
        <v>1.2</v>
      </c>
      <c r="C15" s="8">
        <f>Kluppierungsprotokoll!C15*($A15/200)^2*PI()</f>
        <v>0.7938804635621407</v>
      </c>
      <c r="D15" s="8">
        <f>Kluppierungsprotokoll!D15*($A15/200)^2*PI()</f>
        <v>0.34023448438377463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0.11341149479459153</v>
      </c>
      <c r="J15" s="8">
        <f>Kluppierungsprotokoll!J15*($A15/200)^2*PI()</f>
        <v>0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0.11341149479459153</v>
      </c>
    </row>
    <row r="16" spans="1:19" x14ac:dyDescent="0.25">
      <c r="A16" s="8">
        <f>Kluppierungsprotokoll!A16</f>
        <v>42</v>
      </c>
      <c r="B16" s="8">
        <f>Kluppierungsprotokoll!B16</f>
        <v>1.5</v>
      </c>
      <c r="C16" s="8">
        <f>Kluppierungsprotokoll!C16*($A16/200)^2*PI()</f>
        <v>0.83126541613985905</v>
      </c>
      <c r="D16" s="8">
        <f>Kluppierungsprotokoll!D16*($A16/200)^2*PI()</f>
        <v>0.27708847204661974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1.9396193043263381</v>
      </c>
      <c r="J16" s="8">
        <f>Kluppierungsprotokoll!J16*($A16/200)^2*PI()</f>
        <v>0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46</v>
      </c>
      <c r="B17" s="8">
        <f>Kluppierungsprotokoll!B17</f>
        <v>1.9</v>
      </c>
      <c r="C17" s="8">
        <f>Kluppierungsprotokoll!C17*($A17/200)^2*PI()</f>
        <v>0.66476100549960027</v>
      </c>
      <c r="D17" s="8">
        <f>Kluppierungsprotokoll!D17*($A17/200)^2*PI()</f>
        <v>0.4985707541247002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1.828092765123901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50</v>
      </c>
      <c r="B18" s="8">
        <f>Kluppierungsprotokoll!B18</f>
        <v>2.2999999999999998</v>
      </c>
      <c r="C18" s="8">
        <f>Kluppierungsprotokoll!C18*($A18/200)^2*PI()</f>
        <v>0.19634954084936207</v>
      </c>
      <c r="D18" s="8">
        <f>Kluppierungsprotokoll!D18*($A18/200)^2*PI()</f>
        <v>0.39269908169872414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2.3561944901923448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54</v>
      </c>
      <c r="B19" s="8">
        <f>Kluppierungsprotokoll!B19</f>
        <v>2.75</v>
      </c>
      <c r="C19" s="8">
        <f>Kluppierungsprotokoll!C19*($A19/200)^2*PI()</f>
        <v>1.3741326266801754</v>
      </c>
      <c r="D19" s="8">
        <f>Kluppierungsprotokoll!D19*($A19/200)^2*PI()</f>
        <v>0.22902210444669593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2.0611989400202635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58</v>
      </c>
      <c r="B20" s="8">
        <f>Kluppierungsprotokoll!B20</f>
        <v>3.25</v>
      </c>
      <c r="C20" s="8">
        <f>Kluppierungsprotokoll!C20*($A20/200)^2*PI()</f>
        <v>1.321039710834508</v>
      </c>
      <c r="D20" s="8">
        <f>Kluppierungsprotokoll!D20*($A20/200)^2*PI()</f>
        <v>0.52841588433380315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1.0568317686676063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62</v>
      </c>
      <c r="B21" s="8">
        <f>Kluppierungsprotokoll!B21</f>
        <v>3.75</v>
      </c>
      <c r="C21" s="8">
        <f>Kluppierungsprotokoll!C21*($A21/200)^2*PI()</f>
        <v>0.90572116202993735</v>
      </c>
      <c r="D21" s="8">
        <f>Kluppierungsprotokoll!D21*($A21/200)^2*PI()</f>
        <v>0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0.90572116202993735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66</v>
      </c>
      <c r="B22" s="8">
        <f>Kluppierungsprotokoll!B22</f>
        <v>4.25</v>
      </c>
      <c r="C22" s="8">
        <f>Kluppierungsprotokoll!C22*($A22/200)^2*PI()</f>
        <v>2.052716639855571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0.68423887995185706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70</v>
      </c>
      <c r="B23" s="8">
        <f>Kluppierungsprotokoll!B23</f>
        <v>4.75</v>
      </c>
      <c r="C23" s="8">
        <f>Kluppierungsprotokoll!C23*($A23/200)^2*PI()</f>
        <v>0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74</v>
      </c>
      <c r="B24" s="8">
        <f>Kluppierungsprotokoll!B24</f>
        <v>5.25</v>
      </c>
      <c r="C24" s="8">
        <f>Kluppierungsprotokoll!C24*($A24/200)^2*PI()</f>
        <v>0.43008403427644265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78</v>
      </c>
      <c r="B25" s="8">
        <f>Kluppierungsprotokoll!B25</f>
        <v>5.8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82</v>
      </c>
      <c r="B26" s="8">
        <f>Kluppierungsprotokoll!B26</f>
        <v>6.4</v>
      </c>
      <c r="C26" s="8">
        <f>Kluppierungsprotokoll!C26*($A26/200)^2*PI()</f>
        <v>1.0562034501368882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86</v>
      </c>
      <c r="B27" s="8">
        <f>Kluppierungsprotokoll!B27</f>
        <v>7</v>
      </c>
      <c r="C27" s="8">
        <f>Kluppierungsprotokoll!C27*($A27/200)^2*PI()</f>
        <v>0.58088048164875272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90</v>
      </c>
      <c r="B28" s="8">
        <f>Kluppierungsprotokoll!B28</f>
        <v>7.6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94</v>
      </c>
      <c r="B29" s="8">
        <f>Kluppierungsprotokoll!B29</f>
        <v>8.3000000000000007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98</v>
      </c>
      <c r="B30" s="8">
        <f>Kluppierungsprotokoll!B30</f>
        <v>0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13.227675867939825</v>
      </c>
      <c r="D53">
        <f t="shared" ref="D53:S53" si="0">SUM(D9:D51)</f>
        <v>4.6382473937599711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15.580728765478579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1.0216459309474009</v>
      </c>
      <c r="T53">
        <f>SUM(C53:S53)</f>
        <v>34.468297958125774</v>
      </c>
    </row>
    <row r="54" spans="1:20" x14ac:dyDescent="0.25">
      <c r="A54" t="s">
        <v>24</v>
      </c>
      <c r="B54" t="s">
        <v>26</v>
      </c>
      <c r="C54">
        <f>C53/$B$6</f>
        <v>17.067968861857839</v>
      </c>
      <c r="D54">
        <f t="shared" ref="D54:S54" si="1">D53/$B$6</f>
        <v>5.984835346787059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20.104166149004616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1.3182528141256784</v>
      </c>
      <c r="T54">
        <f>SUM(C54:S54)</f>
        <v>44.475223171775191</v>
      </c>
    </row>
    <row r="55" spans="1:20" x14ac:dyDescent="0.25">
      <c r="A55" t="s">
        <v>24</v>
      </c>
      <c r="B55" t="s">
        <v>31</v>
      </c>
      <c r="C55">
        <f>C54/$T54</f>
        <v>0.38376353494476656</v>
      </c>
      <c r="D55">
        <f t="shared" ref="D55:S55" si="2">D54/$T54</f>
        <v>0.13456560574574356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0.45203069743701918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2.9640161872470743E-2</v>
      </c>
      <c r="T55">
        <f>SUM(C55:S55)</f>
        <v>1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0.77500000000000002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</v>
      </c>
      <c r="C9" s="7">
        <f>Kluppierungsprotokoll!C9*$B9</f>
        <v>1.9000000000000001</v>
      </c>
      <c r="D9" s="7">
        <f>Kluppierungsprotokoll!D9*$B9</f>
        <v>1.9000000000000001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2.4000000000000004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2.5</v>
      </c>
    </row>
    <row r="10" spans="1:19" x14ac:dyDescent="0.25">
      <c r="A10" s="8">
        <f>Kluppierungsprotokoll!A10</f>
        <v>18</v>
      </c>
      <c r="B10" s="8">
        <f>Kluppierungsprotokoll!B10</f>
        <v>0.2</v>
      </c>
      <c r="C10" s="8">
        <f>Kluppierungsprotokoll!C10*$B10</f>
        <v>4</v>
      </c>
      <c r="D10" s="8">
        <f>Kluppierungsprotokoll!D10*$B10</f>
        <v>2.4000000000000004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1.8</v>
      </c>
      <c r="J10" s="8">
        <f>Kluppierungsprotokoll!J10*$B10</f>
        <v>0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2.8000000000000003</v>
      </c>
    </row>
    <row r="11" spans="1:19" x14ac:dyDescent="0.25">
      <c r="A11" s="8">
        <f>Kluppierungsprotokoll!A11</f>
        <v>22</v>
      </c>
      <c r="B11" s="8">
        <f>Kluppierungsprotokoll!B11</f>
        <v>0.3</v>
      </c>
      <c r="C11" s="8">
        <f>Kluppierungsprotokoll!C11*$B11</f>
        <v>5.3999999999999995</v>
      </c>
      <c r="D11" s="8">
        <f>Kluppierungsprotokoll!D11*$B11</f>
        <v>3.5999999999999996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3</v>
      </c>
      <c r="J11" s="8">
        <f>Kluppierungsprotokoll!J11*$B11</f>
        <v>0</v>
      </c>
      <c r="K11" s="8">
        <f>Kluppierungsprotokoll!K11*$B11</f>
        <v>0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0.89999999999999991</v>
      </c>
    </row>
    <row r="12" spans="1:19" x14ac:dyDescent="0.25">
      <c r="A12" s="8">
        <f>Kluppierungsprotokoll!A12</f>
        <v>26</v>
      </c>
      <c r="B12" s="8">
        <f>Kluppierungsprotokoll!B12</f>
        <v>0.5</v>
      </c>
      <c r="C12" s="8">
        <f>Kluppierungsprotokoll!C12*$B12</f>
        <v>4</v>
      </c>
      <c r="D12" s="8">
        <f>Kluppierungsprotokoll!D12*$B12</f>
        <v>5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4.5</v>
      </c>
      <c r="J12" s="8">
        <f>Kluppierungsprotokoll!J12*$B12</f>
        <v>0</v>
      </c>
      <c r="K12" s="8">
        <f>Kluppierungsprotokoll!K12*$B12</f>
        <v>0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0.5</v>
      </c>
    </row>
    <row r="13" spans="1:19" x14ac:dyDescent="0.25">
      <c r="A13" s="8">
        <f>Kluppierungsprotokoll!A13</f>
        <v>30</v>
      </c>
      <c r="B13" s="8">
        <f>Kluppierungsprotokoll!B13</f>
        <v>0.7</v>
      </c>
      <c r="C13" s="8">
        <f>Kluppierungsprotokoll!C13*$B13</f>
        <v>5.6</v>
      </c>
      <c r="D13" s="8">
        <f>Kluppierungsprotokoll!D13*$B13</f>
        <v>4.1999999999999993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12.6</v>
      </c>
      <c r="J13" s="8">
        <f>Kluppierungsprotokoll!J13*$B13</f>
        <v>0</v>
      </c>
      <c r="K13" s="8">
        <f>Kluppierungsprotokoll!K13*$B13</f>
        <v>0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25">
      <c r="A14" s="8">
        <f>Kluppierungsprotokoll!A14</f>
        <v>34</v>
      </c>
      <c r="B14" s="8">
        <f>Kluppierungsprotokoll!B14</f>
        <v>0.9</v>
      </c>
      <c r="C14" s="8">
        <f>Kluppierungsprotokoll!C14*$B14</f>
        <v>5.4</v>
      </c>
      <c r="D14" s="8">
        <f>Kluppierungsprotokoll!D14*$B14</f>
        <v>3.6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18.900000000000002</v>
      </c>
      <c r="J14" s="8">
        <f>Kluppierungsprotokoll!J14*$B14</f>
        <v>0</v>
      </c>
      <c r="K14" s="8">
        <f>Kluppierungsprotokoll!K14*$B14</f>
        <v>0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38</v>
      </c>
      <c r="B15" s="8">
        <f>Kluppierungsprotokoll!B15</f>
        <v>1.2</v>
      </c>
      <c r="C15" s="8">
        <f>Kluppierungsprotokoll!C15*$B15</f>
        <v>8.4</v>
      </c>
      <c r="D15" s="8">
        <f>Kluppierungsprotokoll!D15*$B15</f>
        <v>3.5999999999999996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1.2</v>
      </c>
      <c r="J15" s="8">
        <f>Kluppierungsprotokoll!J15*$B15</f>
        <v>0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1.2</v>
      </c>
    </row>
    <row r="16" spans="1:19" x14ac:dyDescent="0.25">
      <c r="A16" s="8">
        <f>Kluppierungsprotokoll!A16</f>
        <v>42</v>
      </c>
      <c r="B16" s="8">
        <f>Kluppierungsprotokoll!B16</f>
        <v>1.5</v>
      </c>
      <c r="C16" s="8">
        <f>Kluppierungsprotokoll!C16*$B16</f>
        <v>9</v>
      </c>
      <c r="D16" s="8">
        <f>Kluppierungsprotokoll!D16*$B16</f>
        <v>3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21</v>
      </c>
      <c r="J16" s="8">
        <f>Kluppierungsprotokoll!J16*$B16</f>
        <v>0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46</v>
      </c>
      <c r="B17" s="8">
        <f>Kluppierungsprotokoll!B17</f>
        <v>1.9</v>
      </c>
      <c r="C17" s="8">
        <f>Kluppierungsprotokoll!C17*$B17</f>
        <v>7.6</v>
      </c>
      <c r="D17" s="8">
        <f>Kluppierungsprotokoll!D17*$B17</f>
        <v>5.6999999999999993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20.9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50</v>
      </c>
      <c r="B18" s="8">
        <f>Kluppierungsprotokoll!B18</f>
        <v>2.2999999999999998</v>
      </c>
      <c r="C18" s="8">
        <f>Kluppierungsprotokoll!C18*$B18</f>
        <v>2.2999999999999998</v>
      </c>
      <c r="D18" s="8">
        <f>Kluppierungsprotokoll!D18*$B18</f>
        <v>4.5999999999999996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27.599999999999998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54</v>
      </c>
      <c r="B19" s="8">
        <f>Kluppierungsprotokoll!B19</f>
        <v>2.75</v>
      </c>
      <c r="C19" s="8">
        <f>Kluppierungsprotokoll!C19*$B19</f>
        <v>16.5</v>
      </c>
      <c r="D19" s="8">
        <f>Kluppierungsprotokoll!D19*$B19</f>
        <v>2.75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24.75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58</v>
      </c>
      <c r="B20" s="8">
        <f>Kluppierungsprotokoll!B20</f>
        <v>3.25</v>
      </c>
      <c r="C20" s="8">
        <f>Kluppierungsprotokoll!C20*$B20</f>
        <v>16.25</v>
      </c>
      <c r="D20" s="8">
        <f>Kluppierungsprotokoll!D20*$B20</f>
        <v>6.5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13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62</v>
      </c>
      <c r="B21" s="8">
        <f>Kluppierungsprotokoll!B21</f>
        <v>3.75</v>
      </c>
      <c r="C21" s="8">
        <f>Kluppierungsprotokoll!C21*$B21</f>
        <v>11.25</v>
      </c>
      <c r="D21" s="8">
        <f>Kluppierungsprotokoll!D21*$B21</f>
        <v>0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11.25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66</v>
      </c>
      <c r="B22" s="8">
        <f>Kluppierungsprotokoll!B22</f>
        <v>4.25</v>
      </c>
      <c r="C22" s="8">
        <f>Kluppierungsprotokoll!C22*$B22</f>
        <v>25.5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8.5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70</v>
      </c>
      <c r="B23" s="8">
        <f>Kluppierungsprotokoll!B23</f>
        <v>4.75</v>
      </c>
      <c r="C23" s="8">
        <f>Kluppierungsprotokoll!C23*$B23</f>
        <v>0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74</v>
      </c>
      <c r="B24" s="8">
        <f>Kluppierungsprotokoll!B24</f>
        <v>5.25</v>
      </c>
      <c r="C24" s="8">
        <f>Kluppierungsprotokoll!C24*$B24</f>
        <v>5.25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78</v>
      </c>
      <c r="B25" s="8">
        <f>Kluppierungsprotokoll!B25</f>
        <v>5.8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82</v>
      </c>
      <c r="B26" s="8">
        <f>Kluppierungsprotokoll!B26</f>
        <v>6.4</v>
      </c>
      <c r="C26" s="8">
        <f>Kluppierungsprotokoll!C26*$B26</f>
        <v>12.8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86</v>
      </c>
      <c r="B27" s="8">
        <f>Kluppierungsprotokoll!B27</f>
        <v>7</v>
      </c>
      <c r="C27" s="8">
        <f>Kluppierungsprotokoll!C27*$B27</f>
        <v>7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90</v>
      </c>
      <c r="B28" s="8">
        <f>Kluppierungsprotokoll!B28</f>
        <v>7.6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94</v>
      </c>
      <c r="B29" s="8">
        <f>Kluppierungsprotokoll!B29</f>
        <v>8.3000000000000007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98</v>
      </c>
      <c r="B30" s="8">
        <f>Kluppierungsprotokoll!B30</f>
        <v>0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148.15</v>
      </c>
      <c r="D53">
        <f t="shared" ref="D53:S53" si="0">SUM(D9:D51)</f>
        <v>46.85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171.4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7.9000000000000012</v>
      </c>
      <c r="T53">
        <f>SUM(C53:S53)</f>
        <v>374.29999999999995</v>
      </c>
    </row>
    <row r="54" spans="1:20" x14ac:dyDescent="0.25">
      <c r="A54" t="s">
        <v>25</v>
      </c>
      <c r="B54" t="s">
        <v>26</v>
      </c>
      <c r="C54">
        <f>C53/$B$6</f>
        <v>191.16129032258064</v>
      </c>
      <c r="D54">
        <f t="shared" ref="D54:S54" si="1">D53/$B$6</f>
        <v>60.451612903225808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221.16129032258064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10.193548387096776</v>
      </c>
      <c r="T54">
        <f>SUM(C54:S54)</f>
        <v>482.96774193548384</v>
      </c>
    </row>
    <row r="55" spans="1:20" x14ac:dyDescent="0.25">
      <c r="A55" t="s">
        <v>25</v>
      </c>
      <c r="B55" t="s">
        <v>31</v>
      </c>
      <c r="C55">
        <f>C54/$T54</f>
        <v>0.39580550360673256</v>
      </c>
      <c r="D55">
        <f t="shared" ref="D55:S55" si="2">D54/$T54</f>
        <v>0.12516697835960461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0.45792145337964202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2.1106064654020842E-2</v>
      </c>
      <c r="T55">
        <f>SUM(C55:S55)</f>
        <v>1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Stofer Fabian</cp:lastModifiedBy>
  <dcterms:created xsi:type="dcterms:W3CDTF">2022-03-10T11:48:40Z</dcterms:created>
  <dcterms:modified xsi:type="dcterms:W3CDTF">2024-04-23T10:55:33Z</dcterms:modified>
</cp:coreProperties>
</file>