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9zx\Downloads\"/>
    </mc:Choice>
  </mc:AlternateContent>
  <xr:revisionPtr revIDLastSave="0" documentId="13_ncr:1_{AC446F8A-E73E-43C2-8168-FE04A454D446}" xr6:coauthVersionLast="47" xr6:coauthVersionMax="47" xr10:uidLastSave="{00000000-0000-0000-0000-000000000000}"/>
  <bookViews>
    <workbookView xWindow="-28920" yWindow="-120" windowWidth="29040" windowHeight="158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C12" i="2"/>
  <c r="C11" i="2"/>
  <c r="C10" i="2"/>
  <c r="C9" i="2"/>
  <c r="C36" i="6" l="1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6" i="5" l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F33" i="6" l="1"/>
  <c r="N33" i="6"/>
  <c r="K33" i="6"/>
  <c r="G33" i="6"/>
  <c r="O33" i="6"/>
  <c r="H33" i="6"/>
  <c r="P33" i="6"/>
  <c r="C33" i="6"/>
  <c r="I33" i="6"/>
  <c r="Q33" i="6"/>
  <c r="S33" i="6"/>
  <c r="J33" i="6"/>
  <c r="R33" i="6"/>
  <c r="D33" i="6"/>
  <c r="L33" i="6"/>
  <c r="E33" i="6"/>
  <c r="M33" i="6"/>
  <c r="I30" i="6"/>
  <c r="Q30" i="6"/>
  <c r="J30" i="6"/>
  <c r="R30" i="6"/>
  <c r="C30" i="6"/>
  <c r="K30" i="6"/>
  <c r="S30" i="6"/>
  <c r="D30" i="6"/>
  <c r="L30" i="6"/>
  <c r="N30" i="6"/>
  <c r="E30" i="6"/>
  <c r="M30" i="6"/>
  <c r="F30" i="6"/>
  <c r="G30" i="6"/>
  <c r="O30" i="6"/>
  <c r="H30" i="6"/>
  <c r="P30" i="6"/>
  <c r="E34" i="6"/>
  <c r="M34" i="6"/>
  <c r="F34" i="6"/>
  <c r="N34" i="6"/>
  <c r="J34" i="6"/>
  <c r="D34" i="6"/>
  <c r="G34" i="6"/>
  <c r="O34" i="6"/>
  <c r="R34" i="6"/>
  <c r="H34" i="6"/>
  <c r="P34" i="6"/>
  <c r="I34" i="6"/>
  <c r="Q34" i="6"/>
  <c r="L34" i="6"/>
  <c r="C34" i="6"/>
  <c r="K34" i="6"/>
  <c r="S34" i="6"/>
  <c r="G32" i="6"/>
  <c r="O32" i="6"/>
  <c r="H32" i="6"/>
  <c r="P32" i="6"/>
  <c r="D32" i="6"/>
  <c r="I32" i="6"/>
  <c r="Q32" i="6"/>
  <c r="J32" i="6"/>
  <c r="R32" i="6"/>
  <c r="C32" i="6"/>
  <c r="K32" i="6"/>
  <c r="S32" i="6"/>
  <c r="L32" i="6"/>
  <c r="E32" i="6"/>
  <c r="M32" i="6"/>
  <c r="F32" i="6"/>
  <c r="N32" i="6"/>
  <c r="H31" i="6"/>
  <c r="P31" i="6"/>
  <c r="M31" i="6"/>
  <c r="I31" i="6"/>
  <c r="Q31" i="6"/>
  <c r="J31" i="6"/>
  <c r="R31" i="6"/>
  <c r="E31" i="6"/>
  <c r="C31" i="6"/>
  <c r="K31" i="6"/>
  <c r="S31" i="6"/>
  <c r="D31" i="6"/>
  <c r="L31" i="6"/>
  <c r="F31" i="6"/>
  <c r="N31" i="6"/>
  <c r="G31" i="6"/>
  <c r="O31" i="6"/>
  <c r="D35" i="6"/>
  <c r="L35" i="6"/>
  <c r="Q35" i="6"/>
  <c r="S35" i="6"/>
  <c r="E35" i="6"/>
  <c r="M35" i="6"/>
  <c r="F35" i="6"/>
  <c r="N35" i="6"/>
  <c r="K35" i="6"/>
  <c r="G35" i="6"/>
  <c r="O35" i="6"/>
  <c r="H35" i="6"/>
  <c r="P35" i="6"/>
  <c r="I35" i="6"/>
  <c r="J35" i="6"/>
  <c r="R35" i="6"/>
  <c r="C35" i="6"/>
  <c r="I32" i="5"/>
  <c r="Q32" i="5"/>
  <c r="J32" i="5"/>
  <c r="R32" i="5"/>
  <c r="H32" i="5"/>
  <c r="C32" i="5"/>
  <c r="K32" i="5"/>
  <c r="S32" i="5"/>
  <c r="P32" i="5"/>
  <c r="D32" i="5"/>
  <c r="L32" i="5"/>
  <c r="E32" i="5"/>
  <c r="M32" i="5"/>
  <c r="F32" i="5"/>
  <c r="N32" i="5"/>
  <c r="G32" i="5"/>
  <c r="O32" i="5"/>
  <c r="H33" i="5"/>
  <c r="P33" i="5"/>
  <c r="G33" i="5"/>
  <c r="I33" i="5"/>
  <c r="Q33" i="5"/>
  <c r="J33" i="5"/>
  <c r="R33" i="5"/>
  <c r="C33" i="5"/>
  <c r="K33" i="5"/>
  <c r="S33" i="5"/>
  <c r="D33" i="5"/>
  <c r="L33" i="5"/>
  <c r="E33" i="5"/>
  <c r="M33" i="5"/>
  <c r="F33" i="5"/>
  <c r="N33" i="5"/>
  <c r="O33" i="5"/>
  <c r="C30" i="5"/>
  <c r="K30" i="5"/>
  <c r="S30" i="5"/>
  <c r="D30" i="5"/>
  <c r="L30" i="5"/>
  <c r="E30" i="5"/>
  <c r="M30" i="5"/>
  <c r="F30" i="5"/>
  <c r="N30" i="5"/>
  <c r="G30" i="5"/>
  <c r="O30" i="5"/>
  <c r="R30" i="5"/>
  <c r="H30" i="5"/>
  <c r="P30" i="5"/>
  <c r="I30" i="5"/>
  <c r="Q30" i="5"/>
  <c r="J30" i="5"/>
  <c r="G34" i="5"/>
  <c r="O34" i="5"/>
  <c r="H34" i="5"/>
  <c r="P34" i="5"/>
  <c r="N34" i="5"/>
  <c r="I34" i="5"/>
  <c r="Q34" i="5"/>
  <c r="J34" i="5"/>
  <c r="R34" i="5"/>
  <c r="C34" i="5"/>
  <c r="K34" i="5"/>
  <c r="S34" i="5"/>
  <c r="D34" i="5"/>
  <c r="L34" i="5"/>
  <c r="F34" i="5"/>
  <c r="E34" i="5"/>
  <c r="M34" i="5"/>
  <c r="J31" i="5"/>
  <c r="R31" i="5"/>
  <c r="C31" i="5"/>
  <c r="K31" i="5"/>
  <c r="S31" i="5"/>
  <c r="D31" i="5"/>
  <c r="L31" i="5"/>
  <c r="E31" i="5"/>
  <c r="M31" i="5"/>
  <c r="Q31" i="5"/>
  <c r="F31" i="5"/>
  <c r="N31" i="5"/>
  <c r="G31" i="5"/>
  <c r="O31" i="5"/>
  <c r="I31" i="5"/>
  <c r="H31" i="5"/>
  <c r="P31" i="5"/>
  <c r="F35" i="5"/>
  <c r="N35" i="5"/>
  <c r="M35" i="5"/>
  <c r="G35" i="5"/>
  <c r="O35" i="5"/>
  <c r="H35" i="5"/>
  <c r="P35" i="5"/>
  <c r="I35" i="5"/>
  <c r="Q35" i="5"/>
  <c r="E35" i="5"/>
  <c r="J35" i="5"/>
  <c r="R35" i="5"/>
  <c r="C35" i="5"/>
  <c r="K35" i="5"/>
  <c r="S35" i="5"/>
  <c r="D35" i="5"/>
  <c r="L35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<sst xmlns="http://schemas.openxmlformats.org/spreadsheetml/2006/main" count="155" uniqueCount="52">
  <si>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</si>
  <si>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</si>
  <si>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</si>
  <si>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</si>
  <si>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</si>
  <si>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</si>
  <si>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</si>
  <si>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</si>
  <si>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</si>
  <si>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</si>
  <si>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</si>
  <si>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</si>
  <si>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</si>
  <si>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</si>
  <si>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</si>
  <si>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</si>
  <si>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</si>
  <si>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</si>
  <si>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</si>
  <si>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</si>
  <si>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</si>
  <si>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</si>
  <si>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</si>
  <si>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</si>
  <si>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</si>
  <si>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</si>
  <si>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</si>
  <si>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</si>
  <si>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</si>
  <si>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</si>
  <si>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</si>
  <si>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</si>
  <si>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</si>
  <si>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</si>
  <si>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</si>
  <si>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</si>
  <si>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</si>
  <si>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</si>
  <si>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</si>
  <si>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</si>
  <si>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</si>
  <si>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</si>
  <si>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</si>
  <si>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</si>
  <si>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</si>
  <si>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</si>
  <si>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</si>
  <si>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</si>
  <si>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</si>
  <si>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</si>
  <si>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BE6 Sangerebäänli</t>
  </si>
  <si>
    <t>Silas Gigon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</si>
</sst>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" workbookViewId="0">
      <selection activeCell="D23" sqref="D23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45124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1.58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</v>
      </c>
      <c r="C9" s="7">
        <f>9*5+12+37</f>
        <v>94</v>
      </c>
      <c r="D9" s="7">
        <v>2</v>
      </c>
      <c r="E9" s="7"/>
      <c r="F9" s="7"/>
      <c r="G9" s="7"/>
      <c r="H9" s="7"/>
      <c r="I9" s="7">
        <v>2</v>
      </c>
      <c r="J9" s="7"/>
      <c r="K9" s="7">
        <v>1</v>
      </c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>
        <f>24+12+24</f>
        <v>60</v>
      </c>
      <c r="D10" s="8">
        <v>6</v>
      </c>
      <c r="E10" s="8"/>
      <c r="F10" s="8"/>
      <c r="G10" s="8"/>
      <c r="H10" s="8"/>
      <c r="I10" s="8">
        <v>6</v>
      </c>
      <c r="J10" s="8"/>
      <c r="K10" s="8">
        <v>4</v>
      </c>
      <c r="L10" s="8"/>
      <c r="M10" s="8"/>
      <c r="N10" s="8"/>
      <c r="O10" s="8"/>
      <c r="P10" s="8"/>
      <c r="Q10" s="8"/>
      <c r="R10" s="8"/>
      <c r="S10" s="8">
        <v>2</v>
      </c>
    </row>
    <row r="11" spans="1:19" x14ac:dyDescent="0.25">
      <c r="A11" s="8">
        <v>18</v>
      </c>
      <c r="B11" s="8">
        <v>0.2</v>
      </c>
      <c r="C11" s="8">
        <f>17+7+11</f>
        <v>35</v>
      </c>
      <c r="D11" s="8">
        <v>3</v>
      </c>
      <c r="E11" s="8"/>
      <c r="F11" s="8"/>
      <c r="G11" s="8"/>
      <c r="H11" s="8"/>
      <c r="I11" s="8"/>
      <c r="J11" s="8"/>
      <c r="K11" s="8">
        <v>6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0.4</v>
      </c>
      <c r="C12" s="8">
        <f>19+6+10</f>
        <v>35</v>
      </c>
      <c r="D12" s="8">
        <v>5</v>
      </c>
      <c r="E12" s="8"/>
      <c r="F12" s="8"/>
      <c r="G12" s="8"/>
      <c r="H12" s="8"/>
      <c r="I12" s="8">
        <v>1</v>
      </c>
      <c r="J12" s="8"/>
      <c r="K12" s="8">
        <v>2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0.6</v>
      </c>
      <c r="C13" s="8">
        <f>13+2+7</f>
        <v>22</v>
      </c>
      <c r="D13" s="8">
        <v>3</v>
      </c>
      <c r="E13" s="8"/>
      <c r="F13" s="8"/>
      <c r="G13" s="8"/>
      <c r="H13" s="8"/>
      <c r="I13" s="8">
        <v>2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0.8</v>
      </c>
      <c r="C14" s="8">
        <f>9+9</f>
        <v>18</v>
      </c>
      <c r="D14" s="8">
        <v>4</v>
      </c>
      <c r="E14" s="8"/>
      <c r="F14" s="8"/>
      <c r="G14" s="8"/>
      <c r="H14" s="8"/>
      <c r="I14" s="8"/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1.1000000000000001</v>
      </c>
      <c r="C15" s="8">
        <v>15</v>
      </c>
      <c r="D15" s="8">
        <v>4</v>
      </c>
      <c r="E15" s="8"/>
      <c r="F15" s="8"/>
      <c r="G15" s="8"/>
      <c r="H15" s="8"/>
      <c r="I15" s="8"/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1.4</v>
      </c>
      <c r="C16" s="8">
        <v>7</v>
      </c>
      <c r="D16" s="8">
        <v>4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1.8</v>
      </c>
      <c r="C17" s="8">
        <v>10</v>
      </c>
      <c r="D17" s="8">
        <v>3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2.2000000000000002</v>
      </c>
      <c r="C18" s="8">
        <v>2</v>
      </c>
      <c r="D18" s="8">
        <v>4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2.7</v>
      </c>
      <c r="C19" s="8">
        <v>7</v>
      </c>
      <c r="D19" s="8">
        <v>6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3.2</v>
      </c>
      <c r="C20" s="8">
        <v>10</v>
      </c>
      <c r="D20" s="8">
        <v>2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3.8</v>
      </c>
      <c r="C21" s="8">
        <v>9</v>
      </c>
      <c r="D21" s="8">
        <v>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4.4000000000000004</v>
      </c>
      <c r="C22" s="8">
        <v>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5</v>
      </c>
      <c r="C23" s="8"/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5.7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6.4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7.1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8.6999999999999993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9.6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10.5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11.4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12.3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13.3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14.2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>
        <v>114</v>
      </c>
      <c r="B35" s="8">
        <v>15.3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328</v>
      </c>
      <c r="D54" s="12">
        <f t="shared" ref="D54:S54" si="0">SUM(D9:D51)</f>
        <v>50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11</v>
      </c>
      <c r="J54" s="12">
        <f t="shared" si="0"/>
        <v>0</v>
      </c>
      <c r="K54" s="12">
        <f t="shared" si="0"/>
        <v>15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406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207.6</v>
      </c>
      <c r="D55" s="20">
        <f t="shared" ref="D55:S55" si="3">ROUND(D54/$B$6, 1)</f>
        <v>31.6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7</v>
      </c>
      <c r="J55" s="20">
        <f t="shared" si="3"/>
        <v>0</v>
      </c>
      <c r="K55" s="20">
        <f t="shared" si="3"/>
        <v>9.5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1.3</v>
      </c>
      <c r="T55" s="21">
        <f>ROUND(SUM(C55:S55),0)</f>
        <v>257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17.45</v>
      </c>
      <c r="D56" s="22">
        <f>ROUND('Berechnungen Grundflaeche'!D53, 2)</f>
        <v>5.48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0.25</v>
      </c>
      <c r="J56" s="22">
        <f>ROUND('Berechnungen Grundflaeche'!J53, 2)</f>
        <v>0</v>
      </c>
      <c r="K56" s="22">
        <f>ROUND('Berechnungen Grundflaeche'!K53, 2)</f>
        <v>0.46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0.03</v>
      </c>
      <c r="T56" s="23">
        <f>ROUND('Berechnungen Grundflaeche'!T53,1)</f>
        <v>23.7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11.04</v>
      </c>
      <c r="D57" s="22">
        <f>ROUND('Berechnungen Grundflaeche'!D54, 2)</f>
        <v>3.47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0.16</v>
      </c>
      <c r="J57" s="22">
        <f>ROUND('Berechnungen Grundflaeche'!J54, 2)</f>
        <v>0</v>
      </c>
      <c r="K57" s="22">
        <f>ROUND('Berechnungen Grundflaeche'!K54, 2)</f>
        <v>0.28999999999999998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0.02</v>
      </c>
      <c r="T57" s="23">
        <f>ROUND('Berechnungen Grundflaeche'!T54, 1)</f>
        <v>15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74</v>
      </c>
      <c r="D58" s="24">
        <f>ROUND(100 * 'Berechnungen Grundflaeche'!D55,0)</f>
        <v>23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</v>
      </c>
      <c r="J58" s="24">
        <f>ROUND(100 * 'Berechnungen Grundflaeche'!J55,0)</f>
        <v>0</v>
      </c>
      <c r="K58" s="24">
        <f>ROUND(100 * 'Berechnungen Grundflaeche'!K55,0)</f>
        <v>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206</v>
      </c>
      <c r="D59" s="26">
        <f>ROUND('Berechnungen Vorrat'!D53, 1)</f>
        <v>71.400000000000006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2.2000000000000002</v>
      </c>
      <c r="J59" s="26">
        <f>ROUND('Berechnungen Vorrat'!J53, 1)</f>
        <v>0</v>
      </c>
      <c r="K59" s="26">
        <f>ROUND('Berechnungen Vorrat'!K53, 1)</f>
        <v>4.3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0.2</v>
      </c>
      <c r="T59" s="27">
        <f>ROUND('Berechnungen Vorrat'!T53, 0)</f>
        <v>284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130.4</v>
      </c>
      <c r="D60" s="26">
        <f>ROUND('Berechnungen Vorrat'!D54, 1)</f>
        <v>45.2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1.4</v>
      </c>
      <c r="J60" s="26">
        <f>ROUND('Berechnungen Vorrat'!J54, 1)</f>
        <v>0</v>
      </c>
      <c r="K60" s="26">
        <f>ROUND('Berechnungen Vorrat'!K54, 1)</f>
        <v>2.7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0.1</v>
      </c>
      <c r="T60" s="27">
        <f>ROUND('Berechnungen Vorrat'!T54, 0)</f>
        <v>180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73</v>
      </c>
      <c r="D61" s="24">
        <f>ROUND(100 * 'Berechnungen Vorrat'!D55, 0)</f>
        <v>25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</v>
      </c>
      <c r="J61" s="24">
        <f>ROUND(100 * 'Berechnungen Vorrat'!J55, 0)</f>
        <v>0</v>
      </c>
      <c r="K61" s="24">
        <f>ROUND(100 * 'Berechnungen Vorrat'!K55, 0)</f>
        <v>2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Kluppierungsprotokoll!C9/$B$6</f>
        <v>59.493670886075947</v>
      </c>
      <c r="D9" s="7">
        <f>Kluppierungsprotokoll!D9/$B$6</f>
        <v>1.2658227848101264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1.2658227848101264</v>
      </c>
      <c r="J9" s="7">
        <f>Kluppierungsprotokoll!J9/$B$6</f>
        <v>0</v>
      </c>
      <c r="K9" s="7">
        <f>Kluppierungsprotokoll!K9/$B$6</f>
        <v>0.63291139240506322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37.974683544303794</v>
      </c>
      <c r="D10" s="8">
        <f>Kluppierungsprotokoll!D10/$B$6</f>
        <v>3.7974683544303796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3.7974683544303796</v>
      </c>
      <c r="J10" s="8">
        <f>Kluppierungsprotokoll!J10/$B$6</f>
        <v>0</v>
      </c>
      <c r="K10" s="8">
        <f>Kluppierungsprotokoll!K10/$B$6</f>
        <v>2.5316455696202529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1.2658227848101264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22.151898734177212</v>
      </c>
      <c r="D11" s="8">
        <f>Kluppierungsprotokoll!D11/$B$6</f>
        <v>1.8987341772151898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3.7974683544303796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Kluppierungsprotokoll!C12/$B$6</f>
        <v>22.151898734177212</v>
      </c>
      <c r="D12" s="8">
        <f>Kluppierungsprotokoll!D12/$B$6</f>
        <v>3.1645569620253164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0.63291139240506322</v>
      </c>
      <c r="J12" s="8">
        <f>Kluppierungsprotokoll!J12/$B$6</f>
        <v>0</v>
      </c>
      <c r="K12" s="8">
        <f>Kluppierungsprotokoll!K12/$B$6</f>
        <v>1.2658227848101264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Kluppierungsprotokoll!C13/$B$6</f>
        <v>13.924050632911392</v>
      </c>
      <c r="D13" s="8">
        <f>Kluppierungsprotokoll!D13/$B$6</f>
        <v>1.8987341772151898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1.2658227848101264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Kluppierungsprotokoll!C14/$B$6</f>
        <v>11.39240506329114</v>
      </c>
      <c r="D14" s="8">
        <f>Kluppierungsprotokoll!D14/$B$6</f>
        <v>2.5316455696202529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0.63291139240506322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Kluppierungsprotokoll!C15/$B$6</f>
        <v>9.4936708860759484</v>
      </c>
      <c r="D15" s="8">
        <f>Kluppierungsprotokoll!D15/$B$6</f>
        <v>2.5316455696202529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0.63291139240506322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Kluppierungsprotokoll!C16/$B$6</f>
        <v>4.4303797468354427</v>
      </c>
      <c r="D16" s="8">
        <f>Kluppierungsprotokoll!D16/$B$6</f>
        <v>2.5316455696202529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Kluppierungsprotokoll!C17/$B$6</f>
        <v>6.3291139240506329</v>
      </c>
      <c r="D17" s="8">
        <f>Kluppierungsprotokoll!D17/$B$6</f>
        <v>1.8987341772151898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Kluppierungsprotokoll!C18/$B$6</f>
        <v>1.2658227848101264</v>
      </c>
      <c r="D18" s="8">
        <f>Kluppierungsprotokoll!D18/$B$6</f>
        <v>2.5316455696202529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Kluppierungsprotokoll!C19/$B$6</f>
        <v>4.4303797468354427</v>
      </c>
      <c r="D19" s="8">
        <f>Kluppierungsprotokoll!D19/$B$6</f>
        <v>3.7974683544303796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Kluppierungsprotokoll!C20/$B$6</f>
        <v>6.3291139240506329</v>
      </c>
      <c r="D20" s="8">
        <f>Kluppierungsprotokoll!D20/$B$6</f>
        <v>1.2658227848101264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Kluppierungsprotokoll!C21/$B$6</f>
        <v>5.6962025316455698</v>
      </c>
      <c r="D21" s="8">
        <f>Kluppierungsprotokoll!D21/$B$6</f>
        <v>1.8987341772151898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Kluppierungsprotokoll!C22/$B$6</f>
        <v>2.5316455696202529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Kluppierungsprotokoll!C23/$B$6</f>
        <v>0</v>
      </c>
      <c r="D23" s="8">
        <f>Kluppierungsprotokoll!D23/$B$6</f>
        <v>0.63291139240506322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7.1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7.9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8.6999999999999993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9.6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10.5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11.4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102</v>
      </c>
      <c r="B32" s="8">
        <f>Kluppierungsprotokoll!B32</f>
        <v>12.3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106</v>
      </c>
      <c r="B33" s="8">
        <f>Kluppierungsprotokoll!B33</f>
        <v>13.3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110</v>
      </c>
      <c r="B34" s="8">
        <f>Kluppierungsprotokoll!B34</f>
        <v>14.2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114</v>
      </c>
      <c r="B35" s="8">
        <f>Kluppierungsprotokoll!B35</f>
        <v>15.3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Kluppierungsprotokoll!C9*($A9/200)^2*PI()</f>
        <v>0.73827427359360154</v>
      </c>
      <c r="D9" s="7">
        <f>Kluppierungsprotokoll!D9*($A9/200)^2*PI()</f>
        <v>1.5707963267948967E-2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1.5707963267948967E-2</v>
      </c>
      <c r="J9" s="7">
        <f>Kluppierungsprotokoll!J9*($A9/200)^2*PI()</f>
        <v>0</v>
      </c>
      <c r="K9" s="7">
        <f>Kluppierungsprotokoll!K9*($A9/200)^2*PI()</f>
        <v>7.8539816339744835E-3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0.92362824015539935</v>
      </c>
      <c r="D10" s="8">
        <f>Kluppierungsprotokoll!D10*($A10/200)^2*PI()</f>
        <v>9.2362824015539927E-2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9.2362824015539927E-2</v>
      </c>
      <c r="J10" s="8">
        <f>Kluppierungsprotokoll!J10*($A10/200)^2*PI()</f>
        <v>0</v>
      </c>
      <c r="K10" s="8">
        <f>Kluppierungsprotokoll!K10*($A10/200)^2*PI()</f>
        <v>6.1575216010359951E-2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3.0787608005179976E-2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0.89064151729270624</v>
      </c>
      <c r="D11" s="8">
        <f>Kluppierungsprotokoll!D11*($A11/200)^2*PI()</f>
        <v>7.6340701482231973E-2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0.15268140296446395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Kluppierungsprotokoll!C12*($A12/200)^2*PI()</f>
        <v>1.3304644887952775</v>
      </c>
      <c r="D12" s="8">
        <f>Kluppierungsprotokoll!D12*($A12/200)^2*PI()</f>
        <v>0.19006635554218249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3.8013271108436497E-2</v>
      </c>
      <c r="J12" s="8">
        <f>Kluppierungsprotokoll!J12*($A12/200)^2*PI()</f>
        <v>0</v>
      </c>
      <c r="K12" s="8">
        <f>Kluppierungsprotokoll!K12*($A12/200)^2*PI()</f>
        <v>7.6026542216872994E-2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Kluppierungsprotokoll!C13*($A13/200)^2*PI()</f>
        <v>1.1680441486046851</v>
      </c>
      <c r="D13" s="8">
        <f>Kluppierungsprotokoll!D13*($A13/200)^2*PI()</f>
        <v>0.15927874753700255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0.10618583169133503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Kluppierungsprotokoll!C14*($A14/200)^2*PI()</f>
        <v>1.2723450247038661</v>
      </c>
      <c r="D14" s="8">
        <f>Kluppierungsprotokoll!D14*($A14/200)^2*PI()</f>
        <v>0.28274333882308139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7.0685834705770348E-2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Kluppierungsprotokoll!C15*($A15/200)^2*PI()</f>
        <v>1.3618804153311757</v>
      </c>
      <c r="D15" s="8">
        <f>Kluppierungsprotokoll!D15*($A15/200)^2*PI()</f>
        <v>0.36316811075498018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9.0792027688745044E-2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Kluppierungsprotokoll!C16*($A16/200)^2*PI()</f>
        <v>0.7938804635621407</v>
      </c>
      <c r="D16" s="8">
        <f>Kluppierungsprotokoll!D16*($A16/200)^2*PI()</f>
        <v>0.45364597917836613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Kluppierungsprotokoll!C17*($A17/200)^2*PI()</f>
        <v>1.3854423602330985</v>
      </c>
      <c r="D17" s="8">
        <f>Kluppierungsprotokoll!D17*($A17/200)^2*PI()</f>
        <v>0.41563270806992952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Kluppierungsprotokoll!C18*($A18/200)^2*PI()</f>
        <v>0.33238050274980013</v>
      </c>
      <c r="D18" s="8">
        <f>Kluppierungsprotokoll!D18*($A18/200)^2*PI()</f>
        <v>0.66476100549960027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Kluppierungsprotokoll!C19*($A19/200)^2*PI()</f>
        <v>1.3744467859455345</v>
      </c>
      <c r="D19" s="8">
        <f>Kluppierungsprotokoll!D19*($A19/200)^2*PI()</f>
        <v>1.1780972450961724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Kluppierungsprotokoll!C20*($A20/200)^2*PI()</f>
        <v>2.2902210444669593</v>
      </c>
      <c r="D20" s="8">
        <f>Kluppierungsprotokoll!D20*($A20/200)^2*PI()</f>
        <v>0.45804420889339187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Kluppierungsprotokoll!C21*($A21/200)^2*PI()</f>
        <v>2.3778714795021143</v>
      </c>
      <c r="D21" s="8">
        <f>Kluppierungsprotokoll!D21*($A21/200)^2*PI()</f>
        <v>0.79262382650070473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Kluppierungsprotokoll!C22*($A22/200)^2*PI()</f>
        <v>1.2076282160399165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Kluppierungsprotokoll!C23*($A23/200)^2*PI()</f>
        <v>0</v>
      </c>
      <c r="D23" s="8">
        <f>Kluppierungsprotokoll!D23*($A23/200)^2*PI()</f>
        <v>0.34211943997592853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7.1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7.9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8.6999999999999993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9.6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10.5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11.4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102</v>
      </c>
      <c r="B32" s="8">
        <f>Kluppierungsprotokoll!B32</f>
        <v>12.3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106</v>
      </c>
      <c r="B33" s="8">
        <f>Kluppierungsprotokoll!B33</f>
        <v>13.3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110</v>
      </c>
      <c r="B34" s="8">
        <f>Kluppierungsprotokoll!B34</f>
        <v>14.2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114</v>
      </c>
      <c r="B35" s="8">
        <f>Kluppierungsprotokoll!B35</f>
        <v>15.3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17.447148960976275</v>
      </c>
      <c r="D53">
        <f t="shared" ref="D53:S53" si="0">SUM(D9:D51)</f>
        <v>5.4845924546370615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0.2522698900832604</v>
      </c>
      <c r="J53">
        <f t="shared" si="0"/>
        <v>0</v>
      </c>
      <c r="K53">
        <f t="shared" si="0"/>
        <v>0.45961500522018678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3.0787608005179976E-2</v>
      </c>
      <c r="T53">
        <f>SUM(C53:S53)</f>
        <v>23.674413918921964</v>
      </c>
    </row>
    <row r="54" spans="1:20" x14ac:dyDescent="0.25">
      <c r="A54" t="s">
        <v>24</v>
      </c>
      <c r="B54" t="s">
        <v>26</v>
      </c>
      <c r="C54">
        <f>C53/$B$6</f>
        <v>11.042499342390046</v>
      </c>
      <c r="D54">
        <f t="shared" ref="D54:S54" si="1">D53/$B$6</f>
        <v>3.4712610472386465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0.15966448739446859</v>
      </c>
      <c r="J54">
        <f t="shared" si="1"/>
        <v>0</v>
      </c>
      <c r="K54">
        <f t="shared" si="1"/>
        <v>0.29089557292416884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1.9485827851379731E-2</v>
      </c>
      <c r="T54">
        <f>SUM(C54:S54)</f>
        <v>14.983806277798712</v>
      </c>
    </row>
    <row r="55" spans="1:20" x14ac:dyDescent="0.25">
      <c r="A55" t="s">
        <v>24</v>
      </c>
      <c r="B55" t="s">
        <v>31</v>
      </c>
      <c r="C55">
        <f>C54/$T54</f>
        <v>0.73696223360492574</v>
      </c>
      <c r="D55">
        <f t="shared" ref="D55:S55" si="2">D54/$T54</f>
        <v>0.23166750709944534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1.0655802967170041E-2</v>
      </c>
      <c r="J55">
        <f t="shared" si="2"/>
        <v>0</v>
      </c>
      <c r="K55">
        <f t="shared" si="2"/>
        <v>1.9413997186761858E-2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1.3004591416969666E-3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6</v>
      </c>
      <c r="D10" s="8">
        <f>Kluppierungsprotokoll!D10*$B10</f>
        <v>0.60000000000000009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0.60000000000000009</v>
      </c>
      <c r="J10" s="8">
        <f>Kluppierungsprotokoll!J10*$B10</f>
        <v>0</v>
      </c>
      <c r="K10" s="8">
        <f>Kluppierungsprotokoll!K10*$B10</f>
        <v>0.4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0.2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7</v>
      </c>
      <c r="D11" s="8">
        <f>Kluppierungsprotokoll!D11*$B11</f>
        <v>0.60000000000000009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1.2000000000000002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Kluppierungsprotokoll!C12*$B12</f>
        <v>14</v>
      </c>
      <c r="D12" s="8">
        <f>Kluppierungsprotokoll!D12*$B12</f>
        <v>2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0.4</v>
      </c>
      <c r="J12" s="8">
        <f>Kluppierungsprotokoll!J12*$B12</f>
        <v>0</v>
      </c>
      <c r="K12" s="8">
        <f>Kluppierungsprotokoll!K12*$B12</f>
        <v>0.8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Kluppierungsprotokoll!C13*$B13</f>
        <v>13.2</v>
      </c>
      <c r="D13" s="8">
        <f>Kluppierungsprotokoll!D13*$B13</f>
        <v>1.7999999999999998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1.2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Kluppierungsprotokoll!C14*$B14</f>
        <v>14.4</v>
      </c>
      <c r="D14" s="8">
        <f>Kluppierungsprotokoll!D14*$B14</f>
        <v>3.2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0.8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Kluppierungsprotokoll!C15*$B15</f>
        <v>16.5</v>
      </c>
      <c r="D15" s="8">
        <f>Kluppierungsprotokoll!D15*$B15</f>
        <v>4.4000000000000004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1.1000000000000001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Kluppierungsprotokoll!C16*$B16</f>
        <v>9.7999999999999989</v>
      </c>
      <c r="D16" s="8">
        <f>Kluppierungsprotokoll!D16*$B16</f>
        <v>5.6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Kluppierungsprotokoll!C17*$B17</f>
        <v>18</v>
      </c>
      <c r="D17" s="8">
        <f>Kluppierungsprotokoll!D17*$B17</f>
        <v>5.4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Kluppierungsprotokoll!C18*$B18</f>
        <v>4.4000000000000004</v>
      </c>
      <c r="D18" s="8">
        <f>Kluppierungsprotokoll!D18*$B18</f>
        <v>8.8000000000000007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Kluppierungsprotokoll!C19*$B19</f>
        <v>18.900000000000002</v>
      </c>
      <c r="D19" s="8">
        <f>Kluppierungsprotokoll!D19*$B19</f>
        <v>16.200000000000003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Kluppierungsprotokoll!C20*$B20</f>
        <v>32</v>
      </c>
      <c r="D20" s="8">
        <f>Kluppierungsprotokoll!D20*$B20</f>
        <v>6.4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Kluppierungsprotokoll!C21*$B21</f>
        <v>34.199999999999996</v>
      </c>
      <c r="D21" s="8">
        <f>Kluppierungsprotokoll!D21*$B21</f>
        <v>11.399999999999999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Kluppierungsprotokoll!C22*$B22</f>
        <v>17.600000000000001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Kluppierungsprotokoll!C23*$B23</f>
        <v>0</v>
      </c>
      <c r="D23" s="8">
        <f>Kluppierungsprotokoll!D23*$B23</f>
        <v>5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7.1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7.9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8.6999999999999993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9.6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10.5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11.4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102</v>
      </c>
      <c r="B32" s="8">
        <f>Kluppierungsprotokoll!B32</f>
        <v>12.3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106</v>
      </c>
      <c r="B33" s="8">
        <f>Kluppierungsprotokoll!B33</f>
        <v>13.3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110</v>
      </c>
      <c r="B34" s="8">
        <f>Kluppierungsprotokoll!B34</f>
        <v>14.2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114</v>
      </c>
      <c r="B35" s="8">
        <f>Kluppierungsprotokoll!B35</f>
        <v>15.3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205.99999999999997</v>
      </c>
      <c r="D53">
        <f t="shared" ref="D53:S53" si="0">SUM(D9:D51)</f>
        <v>71.400000000000006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2.2000000000000002</v>
      </c>
      <c r="J53">
        <f t="shared" si="0"/>
        <v>0</v>
      </c>
      <c r="K53">
        <f t="shared" si="0"/>
        <v>4.3000000000000007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</v>
      </c>
      <c r="T53">
        <f>SUM(C53:S53)</f>
        <v>284.09999999999997</v>
      </c>
    </row>
    <row r="54" spans="1:20" x14ac:dyDescent="0.25">
      <c r="A54" t="s">
        <v>25</v>
      </c>
      <c r="B54" t="s">
        <v>26</v>
      </c>
      <c r="C54">
        <f>C53/$B$6</f>
        <v>130.379746835443</v>
      </c>
      <c r="D54">
        <f t="shared" ref="D54:S54" si="1">D53/$B$6</f>
        <v>45.189873417721522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1.3924050632911393</v>
      </c>
      <c r="J54">
        <f t="shared" si="1"/>
        <v>0</v>
      </c>
      <c r="K54">
        <f t="shared" si="1"/>
        <v>2.7215189873417724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0.12658227848101267</v>
      </c>
      <c r="T54">
        <f>SUM(C54:S54)</f>
        <v>179.81012658227843</v>
      </c>
    </row>
    <row r="55" spans="1:20" x14ac:dyDescent="0.25">
      <c r="A55" t="s">
        <v>25</v>
      </c>
      <c r="B55" t="s">
        <v>31</v>
      </c>
      <c r="C55">
        <f>C54/$T54</f>
        <v>0.72509679690249917</v>
      </c>
      <c r="D55">
        <f t="shared" ref="D55:S55" si="2">D54/$T54</f>
        <v>0.25131995776135174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7.7437521999296054E-3</v>
      </c>
      <c r="J55">
        <f t="shared" si="2"/>
        <v>0</v>
      </c>
      <c r="K55">
        <f t="shared" si="2"/>
        <v>1.5135515663498774E-2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7.0397747272087313E-4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Rey Robert, WEU-AWN-WAV</cp:lastModifiedBy>
  <dcterms:created xsi:type="dcterms:W3CDTF">2022-03-10T11:48:40Z</dcterms:created>
  <dcterms:modified xsi:type="dcterms:W3CDTF">2025-01-10T13:42:34Z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2025-01-10T13:42:23Z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51fefd4b-cad0-4a0f-a2a1-3333bece11e7</vt:lpwstr>
  </property>
  <property fmtid="{D5CDD505-2E9C-101B-9397-08002B2CF9AE}" pid="8" name="MSIP_Label_74fdd986-87d9-48c6-acda-407b1ab5fef0_ContentBits">
    <vt:lpwstr>0</vt:lpwstr>
  </property>
</Properties>
</file>