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404564\Downloads\Neuer Ordner\"/>
    </mc:Choice>
  </mc:AlternateContent>
  <bookViews>
    <workbookView xWindow="0" yWindow="0" windowWidth="28800" windowHeight="13950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6" l="1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7" i="5" l="1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G30" i="6"/>
  <c r="K30" i="6"/>
  <c r="O30" i="6"/>
  <c r="S30" i="6"/>
  <c r="I30" i="6"/>
  <c r="Q30" i="6"/>
  <c r="J30" i="6"/>
  <c r="R30" i="6"/>
  <c r="D30" i="6"/>
  <c r="H30" i="6"/>
  <c r="L30" i="6"/>
  <c r="P30" i="6"/>
  <c r="E30" i="6"/>
  <c r="M30" i="6"/>
  <c r="F30" i="6"/>
  <c r="N30" i="6"/>
  <c r="C30" i="5"/>
  <c r="G30" i="5"/>
  <c r="K30" i="5"/>
  <c r="O30" i="5"/>
  <c r="S30" i="5"/>
  <c r="E30" i="5"/>
  <c r="M30" i="5"/>
  <c r="J30" i="5"/>
  <c r="N30" i="5"/>
  <c r="D30" i="5"/>
  <c r="H30" i="5"/>
  <c r="L30" i="5"/>
  <c r="P30" i="5"/>
  <c r="I30" i="5"/>
  <c r="Q30" i="5"/>
  <c r="F30" i="5"/>
  <c r="R30" i="5"/>
  <c r="E32" i="5"/>
  <c r="I32" i="5"/>
  <c r="M32" i="5"/>
  <c r="Q32" i="5"/>
  <c r="C32" i="5"/>
  <c r="K32" i="5"/>
  <c r="S32" i="5"/>
  <c r="D32" i="5"/>
  <c r="H32" i="5"/>
  <c r="P32" i="5"/>
  <c r="F32" i="5"/>
  <c r="J32" i="5"/>
  <c r="N32" i="5"/>
  <c r="R32" i="5"/>
  <c r="G32" i="5"/>
  <c r="O32" i="5"/>
  <c r="L32" i="5"/>
  <c r="C34" i="5"/>
  <c r="G34" i="5"/>
  <c r="K34" i="5"/>
  <c r="O34" i="5"/>
  <c r="S34" i="5"/>
  <c r="E34" i="5"/>
  <c r="M34" i="5"/>
  <c r="J34" i="5"/>
  <c r="R34" i="5"/>
  <c r="D34" i="5"/>
  <c r="H34" i="5"/>
  <c r="L34" i="5"/>
  <c r="P34" i="5"/>
  <c r="I34" i="5"/>
  <c r="Q34" i="5"/>
  <c r="F34" i="5"/>
  <c r="N34" i="5"/>
  <c r="E36" i="5"/>
  <c r="I36" i="5"/>
  <c r="M36" i="5"/>
  <c r="Q36" i="5"/>
  <c r="G36" i="5"/>
  <c r="O36" i="5"/>
  <c r="H36" i="5"/>
  <c r="P36" i="5"/>
  <c r="F36" i="5"/>
  <c r="J36" i="5"/>
  <c r="N36" i="5"/>
  <c r="R36" i="5"/>
  <c r="C36" i="5"/>
  <c r="K36" i="5"/>
  <c r="S36" i="5"/>
  <c r="D36" i="5"/>
  <c r="L36" i="5"/>
  <c r="F31" i="5"/>
  <c r="J31" i="5"/>
  <c r="N31" i="5"/>
  <c r="R31" i="5"/>
  <c r="D31" i="5"/>
  <c r="L31" i="5"/>
  <c r="E31" i="5"/>
  <c r="M31" i="5"/>
  <c r="C31" i="5"/>
  <c r="G31" i="5"/>
  <c r="K31" i="5"/>
  <c r="O31" i="5"/>
  <c r="S31" i="5"/>
  <c r="H31" i="5"/>
  <c r="P31" i="5"/>
  <c r="I31" i="5"/>
  <c r="Q31" i="5"/>
  <c r="D33" i="5"/>
  <c r="H33" i="5"/>
  <c r="L33" i="5"/>
  <c r="P33" i="5"/>
  <c r="J33" i="5"/>
  <c r="C33" i="5"/>
  <c r="K33" i="5"/>
  <c r="S33" i="5"/>
  <c r="E33" i="5"/>
  <c r="I33" i="5"/>
  <c r="M33" i="5"/>
  <c r="Q33" i="5"/>
  <c r="F33" i="5"/>
  <c r="N33" i="5"/>
  <c r="R33" i="5"/>
  <c r="G33" i="5"/>
  <c r="O33" i="5"/>
  <c r="F35" i="5"/>
  <c r="J35" i="5"/>
  <c r="N35" i="5"/>
  <c r="R35" i="5"/>
  <c r="D35" i="5"/>
  <c r="P35" i="5"/>
  <c r="I35" i="5"/>
  <c r="Q35" i="5"/>
  <c r="C35" i="5"/>
  <c r="G35" i="5"/>
  <c r="K35" i="5"/>
  <c r="O35" i="5"/>
  <c r="S35" i="5"/>
  <c r="H35" i="5"/>
  <c r="L35" i="5"/>
  <c r="E35" i="5"/>
  <c r="M35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<sst xmlns="http://schemas.openxmlformats.org/spreadsheetml/2006/main" count="155" uniqueCount="52">
  <si>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</si>
  <si>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</si>
  <si>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</si>
  <si>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</si>
  <si>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</si>
  <si>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</si>
  <si>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</si>
  <si>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</si>
  <si>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</si>
  <si>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</si>
  <si>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</si>
  <si>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</si>
  <si>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</si>
  <si>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</si>
  <si>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</si>
  <si>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</si>
  <si>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</si>
  <si>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</si>
  <si>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</si>
  <si>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</si>
  <si>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</si>
  <si>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</si>
  <si>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</si>
  <si>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</si>
  <si>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</si>
  <si>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</si>
  <si>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</si>
  <si>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</si>
  <si>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</si>
  <si>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</si>
  <si>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</si>
  <si>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</si>
  <si>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</si>
  <si>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</si>
  <si>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</si>
  <si>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</si>
  <si>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</si>
  <si>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</si>
  <si>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</si>
  <si>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</si>
  <si>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</si>
  <si>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</si>
  <si>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</si>
  <si>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</si>
  <si>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</si>
  <si>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</si>
  <si>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</si>
  <si>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…</t>
  </si>
  <si>
    <t>Arve</t>
  </si>
  <si>
    <t>Eichen</t>
  </si>
  <si>
    <t>Kastanie</t>
  </si>
  <si>
    <t>wf04 Pilatusbäche Kriens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</si>
</sst>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B5" sqref="B5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51</v>
      </c>
    </row>
    <row r="4" spans="1:19" x14ac:dyDescent="0.25">
      <c r="A4" s="13" t="s">
        <v>16</v>
      </c>
      <c r="B4" s="28">
        <v>40365</v>
      </c>
    </row>
    <row r="5" spans="1:19" x14ac:dyDescent="0.25">
      <c r="A5" s="13" t="s">
        <v>17</v>
      </c>
      <c r="B5" s="10" t="s">
        <v>47</v>
      </c>
    </row>
    <row r="6" spans="1:19" x14ac:dyDescent="0.25">
      <c r="A6" s="13" t="s">
        <v>18</v>
      </c>
      <c r="B6" s="6">
        <v>1.5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48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49</v>
      </c>
      <c r="Q8" s="15" t="s">
        <v>50</v>
      </c>
      <c r="R8" s="15" t="s">
        <v>12</v>
      </c>
      <c r="S8" s="15" t="s">
        <v>4</v>
      </c>
    </row>
    <row r="9" spans="1:19" x14ac:dyDescent="0.25">
      <c r="A9" s="7">
        <v>14</v>
      </c>
      <c r="B9" s="7">
        <v>0.15</v>
      </c>
      <c r="C9" s="7">
        <v>4</v>
      </c>
      <c r="D9" s="7">
        <v>14</v>
      </c>
      <c r="E9" s="7"/>
      <c r="F9" s="7"/>
      <c r="G9" s="7"/>
      <c r="H9" s="7">
        <v>3</v>
      </c>
      <c r="I9" s="7">
        <v>36</v>
      </c>
      <c r="J9" s="7"/>
      <c r="K9" s="7">
        <v>5</v>
      </c>
      <c r="L9" s="7"/>
      <c r="M9" s="7"/>
      <c r="N9" s="7"/>
      <c r="O9" s="7">
        <v>1</v>
      </c>
      <c r="P9" s="7"/>
      <c r="Q9" s="7"/>
      <c r="R9" s="7"/>
      <c r="S9" s="7">
        <v>3</v>
      </c>
    </row>
    <row r="10" spans="1:19" x14ac:dyDescent="0.25">
      <c r="A10" s="8">
        <v>18</v>
      </c>
      <c r="B10" s="8">
        <v>0.25</v>
      </c>
      <c r="C10" s="8">
        <v>14</v>
      </c>
      <c r="D10" s="8">
        <v>15</v>
      </c>
      <c r="E10" s="8"/>
      <c r="F10" s="8"/>
      <c r="G10" s="8"/>
      <c r="H10" s="8">
        <v>5</v>
      </c>
      <c r="I10" s="8">
        <v>36</v>
      </c>
      <c r="J10" s="8">
        <v>1</v>
      </c>
      <c r="K10" s="8">
        <v>12</v>
      </c>
      <c r="L10" s="8">
        <v>1</v>
      </c>
      <c r="M10" s="8"/>
      <c r="N10" s="8"/>
      <c r="O10" s="8"/>
      <c r="P10" s="8">
        <v>1</v>
      </c>
      <c r="Q10" s="8"/>
      <c r="R10" s="8"/>
      <c r="S10" s="8"/>
    </row>
    <row r="11" spans="1:19" x14ac:dyDescent="0.25">
      <c r="A11" s="7">
        <v>22</v>
      </c>
      <c r="B11" s="8">
        <v>0.4</v>
      </c>
      <c r="C11" s="8">
        <v>16</v>
      </c>
      <c r="D11" s="8">
        <v>13</v>
      </c>
      <c r="E11" s="8"/>
      <c r="F11" s="8"/>
      <c r="G11" s="8"/>
      <c r="H11" s="8"/>
      <c r="I11" s="8">
        <v>18</v>
      </c>
      <c r="J11" s="8">
        <v>5</v>
      </c>
      <c r="K11" s="8">
        <v>4</v>
      </c>
      <c r="L11" s="8">
        <v>1</v>
      </c>
      <c r="M11" s="8"/>
      <c r="N11" s="8"/>
      <c r="O11" s="8">
        <v>2</v>
      </c>
      <c r="P11" s="8"/>
      <c r="Q11" s="8"/>
      <c r="R11" s="8"/>
      <c r="S11" s="8">
        <v>1</v>
      </c>
    </row>
    <row r="12" spans="1:19" x14ac:dyDescent="0.25">
      <c r="A12" s="8">
        <v>26</v>
      </c>
      <c r="B12" s="8">
        <v>0.6</v>
      </c>
      <c r="C12" s="8">
        <v>16</v>
      </c>
      <c r="D12" s="8">
        <v>14</v>
      </c>
      <c r="E12" s="8"/>
      <c r="F12" s="8"/>
      <c r="G12" s="8"/>
      <c r="H12" s="8"/>
      <c r="I12" s="8">
        <v>31</v>
      </c>
      <c r="J12" s="8">
        <v>8</v>
      </c>
      <c r="K12" s="8">
        <v>6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7">
        <v>30</v>
      </c>
      <c r="B13" s="8">
        <v>0.85</v>
      </c>
      <c r="C13" s="8">
        <v>8</v>
      </c>
      <c r="D13" s="8">
        <v>15</v>
      </c>
      <c r="E13" s="8"/>
      <c r="F13" s="8"/>
      <c r="G13" s="8"/>
      <c r="H13" s="8"/>
      <c r="I13" s="8">
        <v>32</v>
      </c>
      <c r="J13" s="8">
        <v>4</v>
      </c>
      <c r="K13" s="8">
        <v>10</v>
      </c>
      <c r="L13" s="8"/>
      <c r="M13" s="8"/>
      <c r="N13" s="8"/>
      <c r="O13" s="8"/>
      <c r="P13" s="8"/>
      <c r="Q13" s="8"/>
      <c r="R13" s="8"/>
      <c r="S13" s="8">
        <v>1</v>
      </c>
    </row>
    <row r="14" spans="1:19" x14ac:dyDescent="0.25">
      <c r="A14" s="8">
        <v>34</v>
      </c>
      <c r="B14" s="8">
        <v>1.1499999999999999</v>
      </c>
      <c r="C14" s="8">
        <v>14</v>
      </c>
      <c r="D14" s="8">
        <v>11</v>
      </c>
      <c r="E14" s="8"/>
      <c r="F14" s="8"/>
      <c r="G14" s="8"/>
      <c r="H14" s="8"/>
      <c r="I14" s="8">
        <v>27</v>
      </c>
      <c r="J14" s="8">
        <v>2</v>
      </c>
      <c r="K14" s="8">
        <v>3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7">
        <v>38</v>
      </c>
      <c r="B15" s="8">
        <v>1.45</v>
      </c>
      <c r="C15" s="8">
        <v>16</v>
      </c>
      <c r="D15" s="8">
        <v>12</v>
      </c>
      <c r="E15" s="8"/>
      <c r="F15" s="8"/>
      <c r="G15" s="8"/>
      <c r="H15" s="8"/>
      <c r="I15" s="8">
        <v>12</v>
      </c>
      <c r="J15" s="8">
        <v>4</v>
      </c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42</v>
      </c>
      <c r="B16" s="8">
        <v>1.8</v>
      </c>
      <c r="C16" s="8">
        <v>18</v>
      </c>
      <c r="D16" s="8">
        <v>7</v>
      </c>
      <c r="E16" s="8"/>
      <c r="F16" s="8"/>
      <c r="G16" s="8"/>
      <c r="H16" s="8"/>
      <c r="I16" s="8">
        <v>19</v>
      </c>
      <c r="J16" s="8">
        <v>2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7">
        <v>46</v>
      </c>
      <c r="B17" s="8">
        <v>2.2000000000000002</v>
      </c>
      <c r="C17" s="8">
        <v>5</v>
      </c>
      <c r="D17" s="8">
        <v>8</v>
      </c>
      <c r="E17" s="8"/>
      <c r="F17" s="8"/>
      <c r="G17" s="8"/>
      <c r="H17" s="8"/>
      <c r="I17" s="8">
        <v>18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50</v>
      </c>
      <c r="B18" s="8">
        <v>2.7</v>
      </c>
      <c r="C18" s="8">
        <v>12</v>
      </c>
      <c r="D18" s="8">
        <v>5</v>
      </c>
      <c r="E18" s="8"/>
      <c r="F18" s="8"/>
      <c r="G18" s="8"/>
      <c r="H18" s="8"/>
      <c r="I18" s="8">
        <v>15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7">
        <v>54</v>
      </c>
      <c r="B19" s="8">
        <v>3.2</v>
      </c>
      <c r="C19" s="8">
        <v>11</v>
      </c>
      <c r="D19" s="8">
        <v>6</v>
      </c>
      <c r="E19" s="8"/>
      <c r="F19" s="8"/>
      <c r="G19" s="8"/>
      <c r="H19" s="8"/>
      <c r="I19" s="8">
        <v>13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58</v>
      </c>
      <c r="B20" s="8">
        <v>3.7</v>
      </c>
      <c r="C20" s="8">
        <v>1</v>
      </c>
      <c r="D20" s="8">
        <v>2</v>
      </c>
      <c r="E20" s="8"/>
      <c r="F20" s="8"/>
      <c r="G20" s="8"/>
      <c r="H20" s="8"/>
      <c r="I20" s="8">
        <v>5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7">
        <v>62</v>
      </c>
      <c r="B21" s="8">
        <v>4.2</v>
      </c>
      <c r="C21" s="8">
        <v>2</v>
      </c>
      <c r="D21" s="8">
        <v>4</v>
      </c>
      <c r="E21" s="8"/>
      <c r="F21" s="8"/>
      <c r="G21" s="8"/>
      <c r="H21" s="8"/>
      <c r="I21" s="8">
        <v>3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66</v>
      </c>
      <c r="B22" s="8">
        <v>4.8</v>
      </c>
      <c r="C22" s="8">
        <v>2</v>
      </c>
      <c r="D22" s="8">
        <v>1</v>
      </c>
      <c r="E22" s="8"/>
      <c r="F22" s="8"/>
      <c r="G22" s="8"/>
      <c r="H22" s="8"/>
      <c r="I22" s="8">
        <v>3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7">
        <v>70</v>
      </c>
      <c r="B23" s="8">
        <v>5.4</v>
      </c>
      <c r="C23" s="8"/>
      <c r="D23" s="8">
        <v>3</v>
      </c>
      <c r="E23" s="8"/>
      <c r="F23" s="8"/>
      <c r="G23" s="8"/>
      <c r="H23" s="8"/>
      <c r="I23" s="8">
        <v>2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74</v>
      </c>
      <c r="B24" s="8">
        <v>6</v>
      </c>
      <c r="C24" s="8">
        <v>1</v>
      </c>
      <c r="D24" s="8">
        <v>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7">
        <v>78</v>
      </c>
      <c r="B25" s="8">
        <v>6.6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82</v>
      </c>
      <c r="B26" s="8">
        <v>7.4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7">
        <v>86</v>
      </c>
      <c r="B27" s="8">
        <v>8.1999999999999993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90</v>
      </c>
      <c r="B28" s="8">
        <v>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7">
        <v>94</v>
      </c>
      <c r="B29" s="8">
        <v>9.8000000000000007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98</v>
      </c>
      <c r="B30" s="8">
        <v>10.6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48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49</v>
      </c>
      <c r="Q53" s="17" t="s">
        <v>50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140</v>
      </c>
      <c r="D54" s="12">
        <f t="shared" ref="D54:S54" si="0">SUM(D9:D51)</f>
        <v>131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8</v>
      </c>
      <c r="I54" s="12">
        <f t="shared" si="0"/>
        <v>270</v>
      </c>
      <c r="J54" s="12">
        <f t="shared" si="0"/>
        <v>26</v>
      </c>
      <c r="K54" s="12">
        <f t="shared" si="0"/>
        <v>40</v>
      </c>
      <c r="L54" s="12">
        <f t="shared" si="0"/>
        <v>2</v>
      </c>
      <c r="M54" s="12">
        <f t="shared" si="0"/>
        <v>0</v>
      </c>
      <c r="N54" s="12">
        <f t="shared" si="0"/>
        <v>0</v>
      </c>
      <c r="O54" s="12">
        <f t="shared" si="0"/>
        <v>3</v>
      </c>
      <c r="P54" s="12">
        <f t="shared" ref="P54:Q54" si="2">SUM(P9:P51)</f>
        <v>1</v>
      </c>
      <c r="Q54" s="12">
        <f t="shared" si="2"/>
        <v>0</v>
      </c>
      <c r="R54" s="12">
        <f t="shared" si="0"/>
        <v>0</v>
      </c>
      <c r="S54" s="12">
        <f t="shared" si="0"/>
        <v>5</v>
      </c>
      <c r="T54" s="13">
        <f>SUM(C54:S54)</f>
        <v>626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93.3</v>
      </c>
      <c r="D55" s="20">
        <f t="shared" ref="D55:S55" si="3">ROUND(D54/$B$6, 1)</f>
        <v>87.3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5.3</v>
      </c>
      <c r="I55" s="20">
        <f t="shared" si="3"/>
        <v>180</v>
      </c>
      <c r="J55" s="20">
        <f t="shared" si="3"/>
        <v>17.3</v>
      </c>
      <c r="K55" s="20">
        <f t="shared" si="3"/>
        <v>26.7</v>
      </c>
      <c r="L55" s="20">
        <f t="shared" si="3"/>
        <v>1.3</v>
      </c>
      <c r="M55" s="20">
        <f t="shared" si="3"/>
        <v>0</v>
      </c>
      <c r="N55" s="20">
        <f t="shared" si="3"/>
        <v>0</v>
      </c>
      <c r="O55" s="20">
        <f t="shared" si="3"/>
        <v>2</v>
      </c>
      <c r="P55" s="20">
        <f t="shared" ref="P55:Q55" si="5">ROUND(P54/$B$6, 1)</f>
        <v>0.7</v>
      </c>
      <c r="Q55" s="20">
        <f t="shared" si="5"/>
        <v>0</v>
      </c>
      <c r="R55" s="20">
        <f t="shared" si="3"/>
        <v>0</v>
      </c>
      <c r="S55" s="20">
        <f t="shared" si="3"/>
        <v>3.3</v>
      </c>
      <c r="T55" s="21">
        <f>ROUND(SUM(C55:S55),0)</f>
        <v>417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15.71</v>
      </c>
      <c r="D56" s="22">
        <f>ROUND('Berechnungen Grundflaeche'!D53, 2)</f>
        <v>13.57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0.17</v>
      </c>
      <c r="I56" s="22">
        <f>ROUND('Berechnungen Grundflaeche'!I53, 2)</f>
        <v>25.44</v>
      </c>
      <c r="J56" s="22">
        <f>ROUND('Berechnungen Grundflaeche'!J53, 2)</f>
        <v>1.84</v>
      </c>
      <c r="K56" s="22">
        <f>ROUND('Berechnungen Grundflaeche'!K53, 2)</f>
        <v>1.83</v>
      </c>
      <c r="L56" s="22">
        <f>ROUND('Berechnungen Grundflaeche'!L53, 2)</f>
        <v>0.06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0.09</v>
      </c>
      <c r="P56" s="22">
        <f>ROUND('Berechnungen Grundflaeche'!P53, 2)</f>
        <v>0.03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0.15</v>
      </c>
      <c r="T56" s="23">
        <f>ROUND('Berechnungen Grundflaeche'!T53,1)</f>
        <v>58.9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10.47</v>
      </c>
      <c r="D57" s="22">
        <f>ROUND('Berechnungen Grundflaeche'!D54, 2)</f>
        <v>9.0500000000000007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0.12</v>
      </c>
      <c r="I57" s="22">
        <f>ROUND('Berechnungen Grundflaeche'!I54, 2)</f>
        <v>16.96</v>
      </c>
      <c r="J57" s="22">
        <f>ROUND('Berechnungen Grundflaeche'!J54, 2)</f>
        <v>1.22</v>
      </c>
      <c r="K57" s="22">
        <f>ROUND('Berechnungen Grundflaeche'!K54, 2)</f>
        <v>1.22</v>
      </c>
      <c r="L57" s="22">
        <f>ROUND('Berechnungen Grundflaeche'!L54, 2)</f>
        <v>0.04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0.06</v>
      </c>
      <c r="P57" s="22">
        <f>ROUND('Berechnungen Grundflaeche'!P54, 2)</f>
        <v>0.02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0.1</v>
      </c>
      <c r="T57" s="23">
        <f>ROUND('Berechnungen Grundflaeche'!T54, 1)</f>
        <v>39.299999999999997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27</v>
      </c>
      <c r="D58" s="24">
        <f>ROUND(100 * 'Berechnungen Grundflaeche'!D55,0)</f>
        <v>23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43</v>
      </c>
      <c r="J58" s="24">
        <f>ROUND(100 * 'Berechnungen Grundflaeche'!J55,0)</f>
        <v>3</v>
      </c>
      <c r="K58" s="24">
        <f>ROUND(100 * 'Berechnungen Grundflaeche'!K55,0)</f>
        <v>3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204.9</v>
      </c>
      <c r="D59" s="26">
        <f>ROUND('Berechnungen Vorrat'!D53, 1)</f>
        <v>176.4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1.7</v>
      </c>
      <c r="I59" s="26">
        <f>ROUND('Berechnungen Vorrat'!I53, 1)</f>
        <v>328.1</v>
      </c>
      <c r="J59" s="26">
        <f>ROUND('Berechnungen Vorrat'!J53, 1)</f>
        <v>22.2</v>
      </c>
      <c r="K59" s="26">
        <f>ROUND('Berechnungen Vorrat'!K53, 1)</f>
        <v>20.9</v>
      </c>
      <c r="L59" s="26">
        <f>ROUND('Berechnungen Vorrat'!L53, 1)</f>
        <v>0.7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1</v>
      </c>
      <c r="P59" s="26">
        <f>ROUND('Berechnungen Vorrat'!P53, 1)</f>
        <v>0.3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1.7</v>
      </c>
      <c r="T59" s="27">
        <f>ROUND('Berechnungen Vorrat'!T53, 0)</f>
        <v>758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136.6</v>
      </c>
      <c r="D60" s="26">
        <f>ROUND('Berechnungen Vorrat'!D54, 1)</f>
        <v>117.6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1.1000000000000001</v>
      </c>
      <c r="I60" s="26">
        <f>ROUND('Berechnungen Vorrat'!I54, 1)</f>
        <v>218.7</v>
      </c>
      <c r="J60" s="26">
        <f>ROUND('Berechnungen Vorrat'!J54, 1)</f>
        <v>14.8</v>
      </c>
      <c r="K60" s="26">
        <f>ROUND('Berechnungen Vorrat'!K54, 1)</f>
        <v>13.9</v>
      </c>
      <c r="L60" s="26">
        <f>ROUND('Berechnungen Vorrat'!L54, 1)</f>
        <v>0.4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0.6</v>
      </c>
      <c r="P60" s="26">
        <f>ROUND('Berechnungen Vorrat'!P54, 1)</f>
        <v>0.2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1.1000000000000001</v>
      </c>
      <c r="T60" s="27">
        <f>ROUND('Berechnungen Vorrat'!T54, 0)</f>
        <v>505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27</v>
      </c>
      <c r="D61" s="24">
        <f>ROUND(100 * 'Berechnungen Vorrat'!D55, 0)</f>
        <v>23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43</v>
      </c>
      <c r="J61" s="24">
        <f>ROUND(100 * 'Berechnungen Vorrat'!J55, 0)</f>
        <v>3</v>
      </c>
      <c r="K61" s="24">
        <f>ROUND(100 * 'Berechnungen Vorrat'!K55, 0)</f>
        <v>3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Kluppierungsprotokoll!C9/$B$6</f>
        <v>2.6666666666666665</v>
      </c>
      <c r="D9" s="7">
        <f>Kluppierungsprotokoll!D9/$B$6</f>
        <v>9.3333333333333339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2</v>
      </c>
      <c r="I9" s="7">
        <f>Kluppierungsprotokoll!I9/$B$6</f>
        <v>24</v>
      </c>
      <c r="J9" s="7">
        <f>Kluppierungsprotokoll!J9/$B$6</f>
        <v>0</v>
      </c>
      <c r="K9" s="7">
        <f>Kluppierungsprotokoll!K9/$B$6</f>
        <v>3.3333333333333335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0.66666666666666663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2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Kluppierungsprotokoll!C10/$B$6</f>
        <v>9.3333333333333339</v>
      </c>
      <c r="D10" s="8">
        <f>Kluppierungsprotokoll!D10/$B$6</f>
        <v>10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3.3333333333333335</v>
      </c>
      <c r="I10" s="8">
        <f>Kluppierungsprotokoll!I10/$B$6</f>
        <v>24</v>
      </c>
      <c r="J10" s="8">
        <f>Kluppierungsprotokoll!J10/$B$6</f>
        <v>0.66666666666666663</v>
      </c>
      <c r="K10" s="8">
        <f>Kluppierungsprotokoll!K10/$B$6</f>
        <v>8</v>
      </c>
      <c r="L10" s="8">
        <f>Kluppierungsprotokoll!L10/$B$6</f>
        <v>0.66666666666666663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0.66666666666666663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Kluppierungsprotokoll!C11/$B$6</f>
        <v>10.666666666666666</v>
      </c>
      <c r="D11" s="8">
        <f>Kluppierungsprotokoll!D11/$B$6</f>
        <v>8.6666666666666661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12</v>
      </c>
      <c r="J11" s="8">
        <f>Kluppierungsprotokoll!J11/$B$6</f>
        <v>3.3333333333333335</v>
      </c>
      <c r="K11" s="8">
        <f>Kluppierungsprotokoll!K11/$B$6</f>
        <v>2.6666666666666665</v>
      </c>
      <c r="L11" s="8">
        <f>Kluppierungsprotokoll!L11/$B$6</f>
        <v>0.66666666666666663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1.3333333333333333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0.66666666666666663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Kluppierungsprotokoll!C12/$B$6</f>
        <v>10.666666666666666</v>
      </c>
      <c r="D12" s="8">
        <f>Kluppierungsprotokoll!D12/$B$6</f>
        <v>9.3333333333333339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20.666666666666668</v>
      </c>
      <c r="J12" s="8">
        <f>Kluppierungsprotokoll!J12/$B$6</f>
        <v>5.333333333333333</v>
      </c>
      <c r="K12" s="8">
        <f>Kluppierungsprotokoll!K12/$B$6</f>
        <v>4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Kluppierungsprotokoll!C13/$B$6</f>
        <v>5.333333333333333</v>
      </c>
      <c r="D13" s="8">
        <f>Kluppierungsprotokoll!D13/$B$6</f>
        <v>10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21.333333333333332</v>
      </c>
      <c r="J13" s="8">
        <f>Kluppierungsprotokoll!J13/$B$6</f>
        <v>2.6666666666666665</v>
      </c>
      <c r="K13" s="8">
        <f>Kluppierungsprotokoll!K13/$B$6</f>
        <v>6.666666666666667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0.66666666666666663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Kluppierungsprotokoll!C14/$B$6</f>
        <v>9.3333333333333339</v>
      </c>
      <c r="D14" s="8">
        <f>Kluppierungsprotokoll!D14/$B$6</f>
        <v>7.333333333333333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18</v>
      </c>
      <c r="J14" s="8">
        <f>Kluppierungsprotokoll!J14/$B$6</f>
        <v>1.3333333333333333</v>
      </c>
      <c r="K14" s="8">
        <f>Kluppierungsprotokoll!K14/$B$6</f>
        <v>2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Kluppierungsprotokoll!C15/$B$6</f>
        <v>10.666666666666666</v>
      </c>
      <c r="D15" s="8">
        <f>Kluppierungsprotokoll!D15/$B$6</f>
        <v>8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8</v>
      </c>
      <c r="J15" s="8">
        <f>Kluppierungsprotokoll!J15/$B$6</f>
        <v>2.6666666666666665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Kluppierungsprotokoll!C16/$B$6</f>
        <v>12</v>
      </c>
      <c r="D16" s="8">
        <f>Kluppierungsprotokoll!D16/$B$6</f>
        <v>4.666666666666667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12.666666666666666</v>
      </c>
      <c r="J16" s="8">
        <f>Kluppierungsprotokoll!J16/$B$6</f>
        <v>1.3333333333333333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Kluppierungsprotokoll!C17/$B$6</f>
        <v>3.3333333333333335</v>
      </c>
      <c r="D17" s="8">
        <f>Kluppierungsprotokoll!D17/$B$6</f>
        <v>5.333333333333333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12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Kluppierungsprotokoll!C18/$B$6</f>
        <v>8</v>
      </c>
      <c r="D18" s="8">
        <f>Kluppierungsprotokoll!D18/$B$6</f>
        <v>3.3333333333333335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10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Kluppierungsprotokoll!C19/$B$6</f>
        <v>7.333333333333333</v>
      </c>
      <c r="D19" s="8">
        <f>Kluppierungsprotokoll!D19/$B$6</f>
        <v>4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8.6666666666666661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Kluppierungsprotokoll!C20/$B$6</f>
        <v>0.66666666666666663</v>
      </c>
      <c r="D20" s="8">
        <f>Kluppierungsprotokoll!D20/$B$6</f>
        <v>1.3333333333333333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3.3333333333333335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Kluppierungsprotokoll!C21/$B$6</f>
        <v>1.3333333333333333</v>
      </c>
      <c r="D21" s="8">
        <f>Kluppierungsprotokoll!D21/$B$6</f>
        <v>2.6666666666666665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2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Kluppierungsprotokoll!C22/$B$6</f>
        <v>1.3333333333333333</v>
      </c>
      <c r="D22" s="8">
        <f>Kluppierungsprotokoll!D22/$B$6</f>
        <v>0.66666666666666663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2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Kluppierungsprotokoll!C23/$B$6</f>
        <v>0</v>
      </c>
      <c r="D23" s="8">
        <f>Kluppierungsprotokoll!D23/$B$6</f>
        <v>2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1.3333333333333333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Kluppierungsprotokoll!C24/$B$6</f>
        <v>0.66666666666666663</v>
      </c>
      <c r="D24" s="8">
        <f>Kluppierungsprotokoll!D24/$B$6</f>
        <v>0.66666666666666663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Kluppierungsprotokoll!C9*($A9/200)^2*PI()</f>
        <v>6.1575216010359951E-2</v>
      </c>
      <c r="D9" s="7">
        <f>Kluppierungsprotokoll!D9*($A9/200)^2*PI()</f>
        <v>0.21551325603625984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4.6181412007769963E-2</v>
      </c>
      <c r="I9" s="7">
        <f>Kluppierungsprotokoll!I9*($A9/200)^2*PI()</f>
        <v>0.55417694409323959</v>
      </c>
      <c r="J9" s="7">
        <f>Kluppierungsprotokoll!J9*($A9/200)^2*PI()</f>
        <v>0</v>
      </c>
      <c r="K9" s="7">
        <f>Kluppierungsprotokoll!K9*($A9/200)^2*PI()</f>
        <v>7.6969020012949946E-2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1.5393804002589988E-2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4.6181412007769963E-2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Kluppierungsprotokoll!C10*($A10/200)^2*PI()</f>
        <v>0.35625660691708255</v>
      </c>
      <c r="D10" s="8">
        <f>Kluppierungsprotokoll!D10*($A10/200)^2*PI()</f>
        <v>0.38170350741115988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0.12723450247038659</v>
      </c>
      <c r="I10" s="8">
        <f>Kluppierungsprotokoll!I10*($A10/200)^2*PI()</f>
        <v>0.91608841778678363</v>
      </c>
      <c r="J10" s="8">
        <f>Kluppierungsprotokoll!J10*($A10/200)^2*PI()</f>
        <v>2.5446900494077322E-2</v>
      </c>
      <c r="K10" s="8">
        <f>Kluppierungsprotokoll!K10*($A10/200)^2*PI()</f>
        <v>0.30536280592892789</v>
      </c>
      <c r="L10" s="8">
        <f>Kluppierungsprotokoll!L10*($A10/200)^2*PI()</f>
        <v>2.5446900494077322E-2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2.5446900494077322E-2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Kluppierungsprotokoll!C11*($A11/200)^2*PI()</f>
        <v>0.60821233773498395</v>
      </c>
      <c r="D11" s="8">
        <f>Kluppierungsprotokoll!D11*($A11/200)^2*PI()</f>
        <v>0.49417252440967446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0.68423887995185695</v>
      </c>
      <c r="J11" s="8">
        <f>Kluppierungsprotokoll!J11*($A11/200)^2*PI()</f>
        <v>0.19006635554218249</v>
      </c>
      <c r="K11" s="8">
        <f>Kluppierungsprotokoll!K11*($A11/200)^2*PI()</f>
        <v>0.15205308443374599</v>
      </c>
      <c r="L11" s="8">
        <f>Kluppierungsprotokoll!L11*($A11/200)^2*PI()</f>
        <v>3.8013271108436497E-2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7.6026542216872994E-2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3.8013271108436497E-2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Kluppierungsprotokoll!C12*($A12/200)^2*PI()</f>
        <v>0.8494866535306802</v>
      </c>
      <c r="D12" s="8">
        <f>Kluppierungsprotokoll!D12*($A12/200)^2*PI()</f>
        <v>0.7433008218393452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1.6458803912156927</v>
      </c>
      <c r="J12" s="8">
        <f>Kluppierungsprotokoll!J12*($A12/200)^2*PI()</f>
        <v>0.4247433267653401</v>
      </c>
      <c r="K12" s="8">
        <f>Kluppierungsprotokoll!K12*($A12/200)^2*PI()</f>
        <v>0.3185574950740051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Kluppierungsprotokoll!C13*($A13/200)^2*PI()</f>
        <v>0.56548667764616278</v>
      </c>
      <c r="D13" s="8">
        <f>Kluppierungsprotokoll!D13*($A13/200)^2*PI()</f>
        <v>1.0602875205865552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2.2619467105846511</v>
      </c>
      <c r="J13" s="8">
        <f>Kluppierungsprotokoll!J13*($A13/200)^2*PI()</f>
        <v>0.28274333882308139</v>
      </c>
      <c r="K13" s="8">
        <f>Kluppierungsprotokoll!K13*($A13/200)^2*PI()</f>
        <v>0.70685834705770334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7.0685834705770348E-2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Kluppierungsprotokoll!C14*($A14/200)^2*PI()</f>
        <v>1.2710883876424306</v>
      </c>
      <c r="D14" s="8">
        <f>Kluppierungsprotokoll!D14*($A14/200)^2*PI()</f>
        <v>0.99871230457619542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2.4513847475961157</v>
      </c>
      <c r="J14" s="8">
        <f>Kluppierungsprotokoll!J14*($A14/200)^2*PI()</f>
        <v>0.18158405537749009</v>
      </c>
      <c r="K14" s="8">
        <f>Kluppierungsprotokoll!K14*($A14/200)^2*PI()</f>
        <v>0.27237608306623512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Kluppierungsprotokoll!C15*($A15/200)^2*PI()</f>
        <v>1.8145839167134645</v>
      </c>
      <c r="D15" s="8">
        <f>Kluppierungsprotokoll!D15*($A15/200)^2*PI()</f>
        <v>1.3609379375350985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1.3609379375350985</v>
      </c>
      <c r="J15" s="8">
        <f>Kluppierungsprotokoll!J15*($A15/200)^2*PI()</f>
        <v>0.45364597917836613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Kluppierungsprotokoll!C16*($A16/200)^2*PI()</f>
        <v>2.4937962484195775</v>
      </c>
      <c r="D16" s="8">
        <f>Kluppierungsprotokoll!D16*($A16/200)^2*PI()</f>
        <v>0.96980965216316906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2.6323404844428873</v>
      </c>
      <c r="J16" s="8">
        <f>Kluppierungsprotokoll!J16*($A16/200)^2*PI()</f>
        <v>0.27708847204661974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Kluppierungsprotokoll!C17*($A17/200)^2*PI()</f>
        <v>0.83095125687450033</v>
      </c>
      <c r="D17" s="8">
        <f>Kluppierungsprotokoll!D17*($A17/200)^2*PI()</f>
        <v>1.3295220109992005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2.9914245247482012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Kluppierungsprotokoll!C18*($A18/200)^2*PI()</f>
        <v>2.3561944901923448</v>
      </c>
      <c r="D18" s="8">
        <f>Kluppierungsprotokoll!D18*($A18/200)^2*PI()</f>
        <v>0.98174770424681035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2.9452431127404308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Kluppierungsprotokoll!C19*($A19/200)^2*PI()</f>
        <v>2.5192431489136551</v>
      </c>
      <c r="D19" s="8">
        <f>Kluppierungsprotokoll!D19*($A19/200)^2*PI()</f>
        <v>1.3741326266801754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2.9772873578070471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Kluppierungsprotokoll!C20*($A20/200)^2*PI()</f>
        <v>0.26420794216690158</v>
      </c>
      <c r="D20" s="8">
        <f>Kluppierungsprotokoll!D20*($A20/200)^2*PI()</f>
        <v>0.52841588433380315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1.321039710834508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Kluppierungsprotokoll!C21*($A21/200)^2*PI()</f>
        <v>0.60381410801995827</v>
      </c>
      <c r="D21" s="8">
        <f>Kluppierungsprotokoll!D21*($A21/200)^2*PI()</f>
        <v>1.2076282160399165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0.90572116202993735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Kluppierungsprotokoll!C22*($A22/200)^2*PI()</f>
        <v>0.68423887995185706</v>
      </c>
      <c r="D22" s="8">
        <f>Kluppierungsprotokoll!D22*($A22/200)^2*PI()</f>
        <v>0.34211943997592853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1.0263583199277855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Kluppierungsprotokoll!C23*($A23/200)^2*PI()</f>
        <v>0</v>
      </c>
      <c r="D23" s="8">
        <f>Kluppierungsprotokoll!D23*($A23/200)^2*PI()</f>
        <v>1.1545353001942489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0.76969020012949918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Kluppierungsprotokoll!C24*($A24/200)^2*PI()</f>
        <v>0.43008403427644265</v>
      </c>
      <c r="D24" s="8">
        <f>Kluppierungsprotokoll!D24*($A24/200)^2*PI()</f>
        <v>0.43008403427644265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15.709219905010405</v>
      </c>
      <c r="D53">
        <f t="shared" ref="D53:S53" si="0">SUM(D9:D51)</f>
        <v>13.572622741303983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0.17341591447815655</v>
      </c>
      <c r="I53">
        <f t="shared" si="0"/>
        <v>25.443758901423731</v>
      </c>
      <c r="J53">
        <f t="shared" si="0"/>
        <v>1.8353184282271575</v>
      </c>
      <c r="K53">
        <f t="shared" si="0"/>
        <v>1.8321768355735675</v>
      </c>
      <c r="L53">
        <f t="shared" si="0"/>
        <v>6.3460171602513826E-2</v>
      </c>
      <c r="M53">
        <f t="shared" si="0"/>
        <v>0</v>
      </c>
      <c r="N53">
        <f t="shared" si="0"/>
        <v>0</v>
      </c>
      <c r="O53">
        <f t="shared" si="0"/>
        <v>9.1420346219462989E-2</v>
      </c>
      <c r="P53">
        <f t="shared" si="0"/>
        <v>2.5446900494077322E-2</v>
      </c>
      <c r="Q53">
        <f t="shared" si="0"/>
        <v>0</v>
      </c>
      <c r="R53">
        <f t="shared" si="0"/>
        <v>0</v>
      </c>
      <c r="S53">
        <f t="shared" si="0"/>
        <v>0.15488051782197682</v>
      </c>
      <c r="T53">
        <f>SUM(C53:S53)</f>
        <v>58.901720662155036</v>
      </c>
    </row>
    <row r="54" spans="1:20" x14ac:dyDescent="0.25">
      <c r="A54" t="s">
        <v>24</v>
      </c>
      <c r="B54" t="s">
        <v>26</v>
      </c>
      <c r="C54">
        <f>C53/$B$6</f>
        <v>10.472813270006936</v>
      </c>
      <c r="D54">
        <f t="shared" ref="D54:S54" si="1">D53/$B$6</f>
        <v>9.0484151608693217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0.11561060965210436</v>
      </c>
      <c r="I54">
        <f t="shared" si="1"/>
        <v>16.962505934282486</v>
      </c>
      <c r="J54">
        <f t="shared" si="1"/>
        <v>1.2235456188181051</v>
      </c>
      <c r="K54">
        <f t="shared" si="1"/>
        <v>1.2214512237157116</v>
      </c>
      <c r="L54">
        <f t="shared" si="1"/>
        <v>4.2306781068342549E-2</v>
      </c>
      <c r="M54">
        <f t="shared" si="1"/>
        <v>0</v>
      </c>
      <c r="N54">
        <f t="shared" si="1"/>
        <v>0</v>
      </c>
      <c r="O54">
        <f t="shared" si="1"/>
        <v>6.0946897479641993E-2</v>
      </c>
      <c r="P54">
        <f t="shared" si="1"/>
        <v>1.696460032938488E-2</v>
      </c>
      <c r="Q54">
        <f t="shared" si="1"/>
        <v>0</v>
      </c>
      <c r="R54">
        <f t="shared" si="1"/>
        <v>0</v>
      </c>
      <c r="S54">
        <f t="shared" si="1"/>
        <v>0.10325367854798455</v>
      </c>
      <c r="T54">
        <f>SUM(C54:S54)</f>
        <v>39.267813774770019</v>
      </c>
    </row>
    <row r="55" spans="1:20" x14ac:dyDescent="0.25">
      <c r="A55" t="s">
        <v>24</v>
      </c>
      <c r="B55" t="s">
        <v>31</v>
      </c>
      <c r="C55">
        <f>C54/$T54</f>
        <v>0.26670222411861971</v>
      </c>
      <c r="D55">
        <f t="shared" ref="D55:S55" si="2">D54/$T54</f>
        <v>0.23042828950877381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2.9441570217078237E-3</v>
      </c>
      <c r="I55">
        <f t="shared" si="2"/>
        <v>0.43196970505093596</v>
      </c>
      <c r="J55">
        <f t="shared" si="2"/>
        <v>3.1158995146407818E-2</v>
      </c>
      <c r="K55">
        <f t="shared" si="2"/>
        <v>3.110565896847832E-2</v>
      </c>
      <c r="L55">
        <f t="shared" si="2"/>
        <v>1.0773907941756895E-3</v>
      </c>
      <c r="M55">
        <f t="shared" si="2"/>
        <v>0</v>
      </c>
      <c r="N55">
        <f t="shared" si="2"/>
        <v>0</v>
      </c>
      <c r="O55">
        <f t="shared" si="2"/>
        <v>1.5520827777481467E-3</v>
      </c>
      <c r="P55">
        <f t="shared" si="2"/>
        <v>4.320230412288655E-4</v>
      </c>
      <c r="Q55">
        <f t="shared" si="2"/>
        <v>0</v>
      </c>
      <c r="R55">
        <f t="shared" si="2"/>
        <v>0</v>
      </c>
      <c r="S55">
        <f t="shared" si="2"/>
        <v>2.6294735719238362E-3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Kluppierungsprotokoll!C9*$B9</f>
        <v>0.6</v>
      </c>
      <c r="D9" s="7">
        <f>Kluppierungsprotokoll!D9*$B9</f>
        <v>2.1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0.44999999999999996</v>
      </c>
      <c r="I9" s="7">
        <f>Kluppierungsprotokoll!I9*$B9</f>
        <v>5.3999999999999995</v>
      </c>
      <c r="J9" s="7">
        <f>Kluppierungsprotokoll!J9*$B9</f>
        <v>0</v>
      </c>
      <c r="K9" s="7">
        <f>Kluppierungsprotokoll!K9*$B9</f>
        <v>0.75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0.15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0.44999999999999996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Kluppierungsprotokoll!C10*$B10</f>
        <v>3.5</v>
      </c>
      <c r="D10" s="8">
        <f>Kluppierungsprotokoll!D10*$B10</f>
        <v>3.75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1.25</v>
      </c>
      <c r="I10" s="8">
        <f>Kluppierungsprotokoll!I10*$B10</f>
        <v>9</v>
      </c>
      <c r="J10" s="8">
        <f>Kluppierungsprotokoll!J10*$B10</f>
        <v>0.25</v>
      </c>
      <c r="K10" s="8">
        <f>Kluppierungsprotokoll!K10*$B10</f>
        <v>3</v>
      </c>
      <c r="L10" s="8">
        <f>Kluppierungsprotokoll!L10*$B10</f>
        <v>0.25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0.25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Kluppierungsprotokoll!C11*$B11</f>
        <v>6.4</v>
      </c>
      <c r="D11" s="8">
        <f>Kluppierungsprotokoll!D11*$B11</f>
        <v>5.2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7.2</v>
      </c>
      <c r="J11" s="8">
        <f>Kluppierungsprotokoll!J11*$B11</f>
        <v>2</v>
      </c>
      <c r="K11" s="8">
        <f>Kluppierungsprotokoll!K11*$B11</f>
        <v>1.6</v>
      </c>
      <c r="L11" s="8">
        <f>Kluppierungsprotokoll!L11*$B11</f>
        <v>0.4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0.8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0.4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Kluppierungsprotokoll!C12*$B12</f>
        <v>9.6</v>
      </c>
      <c r="D12" s="8">
        <f>Kluppierungsprotokoll!D12*$B12</f>
        <v>8.4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18.599999999999998</v>
      </c>
      <c r="J12" s="8">
        <f>Kluppierungsprotokoll!J12*$B12</f>
        <v>4.8</v>
      </c>
      <c r="K12" s="8">
        <f>Kluppierungsprotokoll!K12*$B12</f>
        <v>3.5999999999999996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Kluppierungsprotokoll!C13*$B13</f>
        <v>6.8</v>
      </c>
      <c r="D13" s="8">
        <f>Kluppierungsprotokoll!D13*$B13</f>
        <v>12.75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27.2</v>
      </c>
      <c r="J13" s="8">
        <f>Kluppierungsprotokoll!J13*$B13</f>
        <v>3.4</v>
      </c>
      <c r="K13" s="8">
        <f>Kluppierungsprotokoll!K13*$B13</f>
        <v>8.5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0.85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Kluppierungsprotokoll!C14*$B14</f>
        <v>16.099999999999998</v>
      </c>
      <c r="D14" s="8">
        <f>Kluppierungsprotokoll!D14*$B14</f>
        <v>12.649999999999999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31.049999999999997</v>
      </c>
      <c r="J14" s="8">
        <f>Kluppierungsprotokoll!J14*$B14</f>
        <v>2.2999999999999998</v>
      </c>
      <c r="K14" s="8">
        <f>Kluppierungsprotokoll!K14*$B14</f>
        <v>3.4499999999999997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Kluppierungsprotokoll!C15*$B15</f>
        <v>23.2</v>
      </c>
      <c r="D15" s="8">
        <f>Kluppierungsprotokoll!D15*$B15</f>
        <v>17.399999999999999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17.399999999999999</v>
      </c>
      <c r="J15" s="8">
        <f>Kluppierungsprotokoll!J15*$B15</f>
        <v>5.8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Kluppierungsprotokoll!C16*$B16</f>
        <v>32.4</v>
      </c>
      <c r="D16" s="8">
        <f>Kluppierungsprotokoll!D16*$B16</f>
        <v>12.6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34.200000000000003</v>
      </c>
      <c r="J16" s="8">
        <f>Kluppierungsprotokoll!J16*$B16</f>
        <v>3.6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Kluppierungsprotokoll!C17*$B17</f>
        <v>11</v>
      </c>
      <c r="D17" s="8">
        <f>Kluppierungsprotokoll!D17*$B17</f>
        <v>17.600000000000001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39.6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Kluppierungsprotokoll!C18*$B18</f>
        <v>32.400000000000006</v>
      </c>
      <c r="D18" s="8">
        <f>Kluppierungsprotokoll!D18*$B18</f>
        <v>13.5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40.5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Kluppierungsprotokoll!C19*$B19</f>
        <v>35.200000000000003</v>
      </c>
      <c r="D19" s="8">
        <f>Kluppierungsprotokoll!D19*$B19</f>
        <v>19.200000000000003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41.6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Kluppierungsprotokoll!C20*$B20</f>
        <v>3.7</v>
      </c>
      <c r="D20" s="8">
        <f>Kluppierungsprotokoll!D20*$B20</f>
        <v>7.4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18.5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Kluppierungsprotokoll!C21*$B21</f>
        <v>8.4</v>
      </c>
      <c r="D21" s="8">
        <f>Kluppierungsprotokoll!D21*$B21</f>
        <v>16.8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12.600000000000001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Kluppierungsprotokoll!C22*$B22</f>
        <v>9.6</v>
      </c>
      <c r="D22" s="8">
        <f>Kluppierungsprotokoll!D22*$B22</f>
        <v>4.8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14.399999999999999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Kluppierungsprotokoll!C23*$B23</f>
        <v>0</v>
      </c>
      <c r="D23" s="8">
        <f>Kluppierungsprotokoll!D23*$B23</f>
        <v>16.200000000000003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10.8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Kluppierungsprotokoll!C24*$B24</f>
        <v>6</v>
      </c>
      <c r="D24" s="8">
        <f>Kluppierungsprotokoll!D24*$B24</f>
        <v>6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204.89999999999998</v>
      </c>
      <c r="D53">
        <f t="shared" ref="D53:S53" si="0">SUM(D9:D51)</f>
        <v>176.35000000000002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1.7</v>
      </c>
      <c r="I53">
        <f t="shared" si="0"/>
        <v>328.05</v>
      </c>
      <c r="J53">
        <f t="shared" si="0"/>
        <v>22.150000000000002</v>
      </c>
      <c r="K53">
        <f t="shared" si="0"/>
        <v>20.9</v>
      </c>
      <c r="L53">
        <f t="shared" si="0"/>
        <v>0.65</v>
      </c>
      <c r="M53">
        <f t="shared" si="0"/>
        <v>0</v>
      </c>
      <c r="N53">
        <f t="shared" si="0"/>
        <v>0</v>
      </c>
      <c r="O53">
        <f t="shared" si="0"/>
        <v>0.95000000000000007</v>
      </c>
      <c r="P53">
        <f t="shared" si="0"/>
        <v>0.25</v>
      </c>
      <c r="Q53">
        <f t="shared" si="0"/>
        <v>0</v>
      </c>
      <c r="R53">
        <f t="shared" si="0"/>
        <v>0</v>
      </c>
      <c r="S53">
        <f t="shared" si="0"/>
        <v>1.7</v>
      </c>
      <c r="T53">
        <f>SUM(C53:S53)</f>
        <v>757.6</v>
      </c>
    </row>
    <row r="54" spans="1:20" x14ac:dyDescent="0.25">
      <c r="A54" t="s">
        <v>25</v>
      </c>
      <c r="B54" t="s">
        <v>26</v>
      </c>
      <c r="C54">
        <f>C53/$B$6</f>
        <v>136.6</v>
      </c>
      <c r="D54">
        <f t="shared" ref="D54:S54" si="1">D53/$B$6</f>
        <v>117.56666666666668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1.1333333333333333</v>
      </c>
      <c r="I54">
        <f t="shared" si="1"/>
        <v>218.70000000000002</v>
      </c>
      <c r="J54">
        <f t="shared" si="1"/>
        <v>14.766666666666667</v>
      </c>
      <c r="K54">
        <f t="shared" si="1"/>
        <v>13.933333333333332</v>
      </c>
      <c r="L54">
        <f t="shared" si="1"/>
        <v>0.43333333333333335</v>
      </c>
      <c r="M54">
        <f t="shared" si="1"/>
        <v>0</v>
      </c>
      <c r="N54">
        <f t="shared" si="1"/>
        <v>0</v>
      </c>
      <c r="O54">
        <f t="shared" si="1"/>
        <v>0.63333333333333341</v>
      </c>
      <c r="P54">
        <f t="shared" si="1"/>
        <v>0.16666666666666666</v>
      </c>
      <c r="Q54">
        <f t="shared" si="1"/>
        <v>0</v>
      </c>
      <c r="R54">
        <f t="shared" si="1"/>
        <v>0</v>
      </c>
      <c r="S54">
        <f t="shared" si="1"/>
        <v>1.1333333333333333</v>
      </c>
      <c r="T54">
        <f>SUM(C54:S54)</f>
        <v>505.06666666666666</v>
      </c>
    </row>
    <row r="55" spans="1:20" x14ac:dyDescent="0.25">
      <c r="A55" t="s">
        <v>25</v>
      </c>
      <c r="B55" t="s">
        <v>31</v>
      </c>
      <c r="C55">
        <f>C54/$T54</f>
        <v>0.27045934530095034</v>
      </c>
      <c r="D55">
        <f t="shared" ref="D55:S55" si="2">D54/$T54</f>
        <v>0.23277455121436116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2.2439281942977824E-3</v>
      </c>
      <c r="I55">
        <f t="shared" si="2"/>
        <v>0.4330121436114045</v>
      </c>
      <c r="J55">
        <f t="shared" si="2"/>
        <v>2.9237064413938755E-2</v>
      </c>
      <c r="K55">
        <f t="shared" si="2"/>
        <v>2.7587117212249206E-2</v>
      </c>
      <c r="L55">
        <f t="shared" si="2"/>
        <v>8.5797254487856396E-4</v>
      </c>
      <c r="M55">
        <f t="shared" si="2"/>
        <v>0</v>
      </c>
      <c r="N55">
        <f t="shared" si="2"/>
        <v>0</v>
      </c>
      <c r="O55">
        <f t="shared" si="2"/>
        <v>1.2539598732840551E-3</v>
      </c>
      <c r="P55">
        <f t="shared" si="2"/>
        <v>3.2998944033790919E-4</v>
      </c>
      <c r="Q55">
        <f t="shared" si="2"/>
        <v>0</v>
      </c>
      <c r="R55">
        <f t="shared" si="2"/>
        <v>0</v>
      </c>
      <c r="S55">
        <f t="shared" si="2"/>
        <v>2.2439281942977824E-3</v>
      </c>
      <c r="T55">
        <f>SUM(C55:S55)</f>
        <v>0.99999999999999989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Stofer Fabian</cp:lastModifiedBy>
  <dcterms:created xsi:type="dcterms:W3CDTF">2022-03-10T11:48:40Z</dcterms:created>
  <dcterms:modified xsi:type="dcterms:W3CDTF">2024-03-04T13:24:26Z</dcterms:modified>
</cp:coreProperties>
</file>