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404564\Downloads\Neuer Ordner\"/>
    </mc:Choice>
  </mc:AlternateContent>
  <bookViews>
    <workbookView xWindow="0" yWindow="0" windowWidth="28800" windowHeight="13950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6" l="1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1" i="5" l="1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G30" i="6"/>
  <c r="K30" i="6"/>
  <c r="O30" i="6"/>
  <c r="S30" i="6"/>
  <c r="J30" i="6"/>
  <c r="D30" i="6"/>
  <c r="H30" i="6"/>
  <c r="L30" i="6"/>
  <c r="P30" i="6"/>
  <c r="N30" i="6"/>
  <c r="E30" i="6"/>
  <c r="I30" i="6"/>
  <c r="M30" i="6"/>
  <c r="Q30" i="6"/>
  <c r="F30" i="6"/>
  <c r="R30" i="6"/>
  <c r="E30" i="5"/>
  <c r="I30" i="5"/>
  <c r="M30" i="5"/>
  <c r="Q30" i="5"/>
  <c r="F30" i="5"/>
  <c r="J30" i="5"/>
  <c r="N30" i="5"/>
  <c r="R30" i="5"/>
  <c r="C30" i="5"/>
  <c r="G30" i="5"/>
  <c r="K30" i="5"/>
  <c r="O30" i="5"/>
  <c r="S30" i="5"/>
  <c r="D30" i="5"/>
  <c r="H30" i="5"/>
  <c r="L30" i="5"/>
  <c r="P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<sst xmlns="http://schemas.openxmlformats.org/spreadsheetml/2006/main" count="155" uniqueCount="52">
  <si>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</si>
  <si>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</si>
  <si>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</si>
  <si>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</si>
  <si>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</si>
  <si>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</si>
  <si>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</si>
  <si>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</si>
  <si>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</si>
  <si>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</si>
  <si>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</si>
  <si>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</si>
  <si>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</si>
  <si>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</si>
  <si>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</si>
  <si>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</si>
  <si>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</si>
  <si>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</si>
  <si>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</si>
  <si>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</si>
  <si>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</si>
  <si>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</si>
  <si>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</si>
  <si>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</si>
  <si>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</si>
  <si>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</si>
  <si>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</si>
  <si>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</si>
  <si>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</si>
  <si>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</si>
  <si>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</si>
  <si>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</si>
  <si>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</si>
  <si>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</si>
  <si>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</si>
  <si>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</si>
  <si>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</si>
  <si>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</si>
  <si>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</si>
  <si>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</si>
  <si>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</si>
  <si>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</si>
  <si>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</si>
  <si>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</si>
  <si>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</si>
  <si>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</si>
  <si>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</si>
  <si>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…</t>
  </si>
  <si>
    <t>Arve</t>
  </si>
  <si>
    <t>Eichen</t>
  </si>
  <si>
    <t>Kastanie</t>
  </si>
  <si>
    <t>wf09 Rickebach Menznau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</si>
</sst>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R15" sqref="R15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51</v>
      </c>
    </row>
    <row r="4" spans="1:19" x14ac:dyDescent="0.25">
      <c r="A4" s="13" t="s">
        <v>16</v>
      </c>
      <c r="B4" s="28">
        <v>40323</v>
      </c>
    </row>
    <row r="5" spans="1:19" x14ac:dyDescent="0.25">
      <c r="A5" s="13" t="s">
        <v>17</v>
      </c>
      <c r="B5" s="10" t="s">
        <v>47</v>
      </c>
    </row>
    <row r="6" spans="1:19" x14ac:dyDescent="0.25">
      <c r="A6" s="13" t="s">
        <v>18</v>
      </c>
      <c r="B6" s="6">
        <v>1.5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48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49</v>
      </c>
      <c r="Q8" s="15" t="s">
        <v>50</v>
      </c>
      <c r="R8" s="15" t="s">
        <v>12</v>
      </c>
      <c r="S8" s="15" t="s">
        <v>4</v>
      </c>
    </row>
    <row r="9" spans="1:19" x14ac:dyDescent="0.25">
      <c r="A9" s="7">
        <v>14</v>
      </c>
      <c r="B9" s="7">
        <v>0.15</v>
      </c>
      <c r="C9" s="7">
        <v>12</v>
      </c>
      <c r="D9" s="7">
        <v>26</v>
      </c>
      <c r="E9" s="7"/>
      <c r="F9" s="7"/>
      <c r="G9" s="7"/>
      <c r="H9" s="7"/>
      <c r="I9" s="7">
        <v>24</v>
      </c>
      <c r="J9" s="7">
        <v>28</v>
      </c>
      <c r="K9" s="7">
        <v>6</v>
      </c>
      <c r="L9" s="7"/>
      <c r="M9" s="7"/>
      <c r="N9" s="7"/>
      <c r="O9" s="7">
        <v>4</v>
      </c>
      <c r="P9" s="7"/>
      <c r="Q9" s="7"/>
      <c r="R9" s="7"/>
      <c r="S9" s="7">
        <v>4</v>
      </c>
    </row>
    <row r="10" spans="1:19" x14ac:dyDescent="0.25">
      <c r="A10" s="8">
        <v>18</v>
      </c>
      <c r="B10" s="8">
        <v>0.25</v>
      </c>
      <c r="C10" s="8">
        <v>7</v>
      </c>
      <c r="D10" s="8">
        <v>26</v>
      </c>
      <c r="E10" s="8"/>
      <c r="F10" s="8"/>
      <c r="G10" s="8"/>
      <c r="H10" s="8"/>
      <c r="I10" s="8">
        <v>22</v>
      </c>
      <c r="J10" s="8">
        <v>8</v>
      </c>
      <c r="K10" s="8">
        <v>2</v>
      </c>
      <c r="L10" s="8"/>
      <c r="M10" s="8"/>
      <c r="N10" s="8"/>
      <c r="O10" s="8">
        <v>1</v>
      </c>
      <c r="P10" s="8"/>
      <c r="Q10" s="8"/>
      <c r="R10" s="8"/>
      <c r="S10" s="8">
        <v>2</v>
      </c>
    </row>
    <row r="11" spans="1:19" x14ac:dyDescent="0.25">
      <c r="A11" s="8">
        <v>22</v>
      </c>
      <c r="B11" s="8">
        <v>0.4</v>
      </c>
      <c r="C11" s="8">
        <v>2</v>
      </c>
      <c r="D11" s="8">
        <v>13</v>
      </c>
      <c r="E11" s="8"/>
      <c r="F11" s="8"/>
      <c r="G11" s="8"/>
      <c r="H11" s="8"/>
      <c r="I11" s="8">
        <v>13</v>
      </c>
      <c r="J11" s="8">
        <v>4</v>
      </c>
      <c r="K11" s="8">
        <v>7</v>
      </c>
      <c r="L11" s="8"/>
      <c r="M11" s="8"/>
      <c r="N11" s="8"/>
      <c r="O11" s="8"/>
      <c r="P11" s="8"/>
      <c r="Q11" s="8"/>
      <c r="R11" s="8"/>
      <c r="S11" s="8">
        <v>1</v>
      </c>
    </row>
    <row r="12" spans="1:19" x14ac:dyDescent="0.25">
      <c r="A12" s="8">
        <v>26</v>
      </c>
      <c r="B12" s="8">
        <v>0.6</v>
      </c>
      <c r="C12" s="8">
        <v>5</v>
      </c>
      <c r="D12" s="8">
        <v>13</v>
      </c>
      <c r="E12" s="8"/>
      <c r="F12" s="8"/>
      <c r="G12" s="8"/>
      <c r="H12" s="8"/>
      <c r="I12" s="8">
        <v>14</v>
      </c>
      <c r="J12" s="8">
        <v>1</v>
      </c>
      <c r="K12" s="8">
        <v>6</v>
      </c>
      <c r="L12" s="8"/>
      <c r="M12" s="8"/>
      <c r="N12" s="8"/>
      <c r="O12" s="8"/>
      <c r="P12" s="8"/>
      <c r="Q12" s="8"/>
      <c r="R12" s="8"/>
      <c r="S12" s="8">
        <v>2</v>
      </c>
    </row>
    <row r="13" spans="1:19" x14ac:dyDescent="0.25">
      <c r="A13" s="8">
        <v>30</v>
      </c>
      <c r="B13" s="8">
        <v>0.85</v>
      </c>
      <c r="C13" s="8">
        <v>4</v>
      </c>
      <c r="D13" s="8">
        <v>5</v>
      </c>
      <c r="E13" s="8"/>
      <c r="F13" s="8"/>
      <c r="G13" s="8"/>
      <c r="H13" s="8"/>
      <c r="I13" s="8">
        <v>13</v>
      </c>
      <c r="J13" s="8">
        <v>1</v>
      </c>
      <c r="K13" s="8">
        <v>6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34</v>
      </c>
      <c r="B14" s="8">
        <v>1.1499999999999999</v>
      </c>
      <c r="C14" s="8">
        <v>4</v>
      </c>
      <c r="D14" s="8">
        <v>5</v>
      </c>
      <c r="E14" s="8"/>
      <c r="F14" s="8"/>
      <c r="G14" s="8"/>
      <c r="H14" s="8"/>
      <c r="I14" s="8">
        <v>11</v>
      </c>
      <c r="J14" s="8">
        <v>1</v>
      </c>
      <c r="K14" s="8">
        <v>6</v>
      </c>
      <c r="L14" s="8"/>
      <c r="M14" s="8"/>
      <c r="N14" s="8"/>
      <c r="O14" s="8">
        <v>2</v>
      </c>
      <c r="P14" s="8"/>
      <c r="Q14" s="8"/>
      <c r="R14" s="8"/>
      <c r="S14" s="8"/>
    </row>
    <row r="15" spans="1:19" x14ac:dyDescent="0.25">
      <c r="A15" s="8">
        <v>38</v>
      </c>
      <c r="B15" s="8">
        <v>1.45</v>
      </c>
      <c r="C15" s="8"/>
      <c r="D15" s="8">
        <v>4</v>
      </c>
      <c r="E15" s="8"/>
      <c r="F15" s="8"/>
      <c r="G15" s="8"/>
      <c r="H15" s="8"/>
      <c r="I15" s="8">
        <v>11</v>
      </c>
      <c r="J15" s="8">
        <v>1</v>
      </c>
      <c r="K15" s="8">
        <v>1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42</v>
      </c>
      <c r="B16" s="8">
        <v>1.8</v>
      </c>
      <c r="C16" s="8">
        <v>4</v>
      </c>
      <c r="D16" s="8">
        <v>5</v>
      </c>
      <c r="E16" s="8"/>
      <c r="F16" s="8"/>
      <c r="G16" s="8"/>
      <c r="H16" s="8"/>
      <c r="I16" s="8">
        <v>14</v>
      </c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46</v>
      </c>
      <c r="B17" s="8">
        <v>2.2000000000000002</v>
      </c>
      <c r="C17" s="8">
        <v>2</v>
      </c>
      <c r="D17" s="8">
        <v>7</v>
      </c>
      <c r="E17" s="8"/>
      <c r="F17" s="8"/>
      <c r="G17" s="8"/>
      <c r="H17" s="8"/>
      <c r="I17" s="8">
        <v>9</v>
      </c>
      <c r="J17" s="8"/>
      <c r="K17" s="8">
        <v>3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50</v>
      </c>
      <c r="B18" s="8">
        <v>2.7</v>
      </c>
      <c r="C18" s="8">
        <v>1</v>
      </c>
      <c r="D18" s="8">
        <v>7</v>
      </c>
      <c r="E18" s="8"/>
      <c r="F18" s="8"/>
      <c r="G18" s="8"/>
      <c r="H18" s="8"/>
      <c r="I18" s="8">
        <v>7</v>
      </c>
      <c r="J18" s="8"/>
      <c r="K18" s="8">
        <v>1</v>
      </c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54</v>
      </c>
      <c r="B19" s="8">
        <v>3.2</v>
      </c>
      <c r="C19" s="8">
        <v>2</v>
      </c>
      <c r="D19" s="8">
        <v>4</v>
      </c>
      <c r="E19" s="8"/>
      <c r="F19" s="8"/>
      <c r="G19" s="8"/>
      <c r="H19" s="8"/>
      <c r="I19" s="8">
        <v>5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58</v>
      </c>
      <c r="B20" s="8">
        <v>3.7</v>
      </c>
      <c r="C20" s="8">
        <v>2</v>
      </c>
      <c r="D20" s="8">
        <v>6</v>
      </c>
      <c r="E20" s="8"/>
      <c r="F20" s="8"/>
      <c r="G20" s="8"/>
      <c r="H20" s="8"/>
      <c r="I20" s="8">
        <v>3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62</v>
      </c>
      <c r="B21" s="8">
        <v>4.2</v>
      </c>
      <c r="C21" s="8">
        <v>1</v>
      </c>
      <c r="D21" s="8">
        <v>3</v>
      </c>
      <c r="E21" s="8"/>
      <c r="F21" s="8"/>
      <c r="G21" s="8"/>
      <c r="H21" s="8"/>
      <c r="I21" s="8">
        <v>2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66</v>
      </c>
      <c r="B22" s="8">
        <v>4.8</v>
      </c>
      <c r="C22" s="8"/>
      <c r="D22" s="8">
        <v>2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70</v>
      </c>
      <c r="B23" s="8">
        <v>5.4</v>
      </c>
      <c r="C23" s="8"/>
      <c r="D23" s="8">
        <v>2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74</v>
      </c>
      <c r="B24" s="8">
        <v>6</v>
      </c>
      <c r="C24" s="8"/>
      <c r="D24" s="8"/>
      <c r="E24" s="8"/>
      <c r="F24" s="8"/>
      <c r="G24" s="8"/>
      <c r="H24" s="8"/>
      <c r="I24" s="8">
        <v>1</v>
      </c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78</v>
      </c>
      <c r="B25" s="8">
        <v>6.6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82</v>
      </c>
      <c r="B26" s="8">
        <v>7.4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86</v>
      </c>
      <c r="B27" s="8">
        <v>8.1999999999999993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90</v>
      </c>
      <c r="B28" s="8">
        <v>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94</v>
      </c>
      <c r="B29" s="8">
        <v>9.8000000000000007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98</v>
      </c>
      <c r="B30" s="8">
        <v>10.6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48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49</v>
      </c>
      <c r="Q53" s="17" t="s">
        <v>50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46</v>
      </c>
      <c r="D54" s="12">
        <f t="shared" ref="D54:S54" si="0">SUM(D9:D51)</f>
        <v>128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149</v>
      </c>
      <c r="J54" s="12">
        <f t="shared" si="0"/>
        <v>44</v>
      </c>
      <c r="K54" s="12">
        <f t="shared" si="0"/>
        <v>38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7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9</v>
      </c>
      <c r="T54" s="13">
        <f>SUM(C54:S54)</f>
        <v>421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30.7</v>
      </c>
      <c r="D55" s="20">
        <f t="shared" ref="D55:S55" si="3">ROUND(D54/$B$6, 1)</f>
        <v>85.3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99.3</v>
      </c>
      <c r="J55" s="20">
        <f t="shared" si="3"/>
        <v>29.3</v>
      </c>
      <c r="K55" s="20">
        <f t="shared" si="3"/>
        <v>25.3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4.7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6</v>
      </c>
      <c r="T55" s="21">
        <f>ROUND(SUM(C55:S55),0)</f>
        <v>281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3.72</v>
      </c>
      <c r="D56" s="22">
        <f>ROUND('Berechnungen Grundflaeche'!D53, 2)</f>
        <v>11.6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13.11</v>
      </c>
      <c r="J56" s="22">
        <f>ROUND('Berechnungen Grundflaeche'!J53, 2)</f>
        <v>1.1100000000000001</v>
      </c>
      <c r="K56" s="22">
        <f>ROUND('Berechnungen Grundflaeche'!K53, 2)</f>
        <v>2.5099999999999998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0.27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0.26</v>
      </c>
      <c r="T56" s="23">
        <f>ROUND('Berechnungen Grundflaeche'!T53,1)</f>
        <v>32.6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2.48</v>
      </c>
      <c r="D57" s="22">
        <f>ROUND('Berechnungen Grundflaeche'!D54, 2)</f>
        <v>7.73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8.74</v>
      </c>
      <c r="J57" s="22">
        <f>ROUND('Berechnungen Grundflaeche'!J54, 2)</f>
        <v>0.74</v>
      </c>
      <c r="K57" s="22">
        <f>ROUND('Berechnungen Grundflaeche'!K54, 2)</f>
        <v>1.67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0.18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0.17</v>
      </c>
      <c r="T57" s="23">
        <f>ROUND('Berechnungen Grundflaeche'!T54, 1)</f>
        <v>21.7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11</v>
      </c>
      <c r="D58" s="24">
        <f>ROUND(100 * 'Berechnungen Grundflaeche'!D55,0)</f>
        <v>36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40</v>
      </c>
      <c r="J58" s="24">
        <f>ROUND(100 * 'Berechnungen Grundflaeche'!J55,0)</f>
        <v>3</v>
      </c>
      <c r="K58" s="24">
        <f>ROUND(100 * 'Berechnungen Grundflaeche'!K55,0)</f>
        <v>8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1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1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47.7</v>
      </c>
      <c r="D59" s="26">
        <f>ROUND('Berechnungen Vorrat'!D53, 1)</f>
        <v>150.5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167.8</v>
      </c>
      <c r="J59" s="26">
        <f>ROUND('Berechnungen Vorrat'!J53, 1)</f>
        <v>11.9</v>
      </c>
      <c r="K59" s="26">
        <f>ROUND('Berechnungen Vorrat'!K53, 1)</f>
        <v>30.6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3.2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2.7</v>
      </c>
      <c r="T59" s="27">
        <f>ROUND('Berechnungen Vorrat'!T53, 0)</f>
        <v>414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31.8</v>
      </c>
      <c r="D60" s="26">
        <f>ROUND('Berechnungen Vorrat'!D54, 1)</f>
        <v>100.3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111.8</v>
      </c>
      <c r="J60" s="26">
        <f>ROUND('Berechnungen Vorrat'!J54, 1)</f>
        <v>7.9</v>
      </c>
      <c r="K60" s="26">
        <f>ROUND('Berechnungen Vorrat'!K54, 1)</f>
        <v>20.399999999999999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2.1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1.8</v>
      </c>
      <c r="T60" s="27">
        <f>ROUND('Berechnungen Vorrat'!T54, 0)</f>
        <v>276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12</v>
      </c>
      <c r="D61" s="24">
        <f>ROUND(100 * 'Berechnungen Vorrat'!D55, 0)</f>
        <v>36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41</v>
      </c>
      <c r="J61" s="24">
        <f>ROUND(100 * 'Berechnungen Vorrat'!J55, 0)</f>
        <v>3</v>
      </c>
      <c r="K61" s="24">
        <f>ROUND(100 * 'Berechnungen Vorrat'!K55, 0)</f>
        <v>7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1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1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1.5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0.15</v>
      </c>
      <c r="C9" s="7">
        <f>Kluppierungsprotokoll!C9/$B$6</f>
        <v>8</v>
      </c>
      <c r="D9" s="7">
        <f>Kluppierungsprotokoll!D9/$B$6</f>
        <v>17.333333333333332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16</v>
      </c>
      <c r="J9" s="7">
        <f>Kluppierungsprotokoll!J9/$B$6</f>
        <v>18.666666666666668</v>
      </c>
      <c r="K9" s="7">
        <f>Kluppierungsprotokoll!K9/$B$6</f>
        <v>4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2.6666666666666665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2.6666666666666665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Kluppierungsprotokoll!C10/$B$6</f>
        <v>4.666666666666667</v>
      </c>
      <c r="D10" s="8">
        <f>Kluppierungsprotokoll!D10/$B$6</f>
        <v>17.333333333333332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14.666666666666666</v>
      </c>
      <c r="J10" s="8">
        <f>Kluppierungsprotokoll!J10/$B$6</f>
        <v>5.333333333333333</v>
      </c>
      <c r="K10" s="8">
        <f>Kluppierungsprotokoll!K10/$B$6</f>
        <v>1.3333333333333333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0.66666666666666663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1.3333333333333333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Kluppierungsprotokoll!C11/$B$6</f>
        <v>1.3333333333333333</v>
      </c>
      <c r="D11" s="8">
        <f>Kluppierungsprotokoll!D11/$B$6</f>
        <v>8.6666666666666661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8.6666666666666661</v>
      </c>
      <c r="J11" s="8">
        <f>Kluppierungsprotokoll!J11/$B$6</f>
        <v>2.6666666666666665</v>
      </c>
      <c r="K11" s="8">
        <f>Kluppierungsprotokoll!K11/$B$6</f>
        <v>4.666666666666667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0.66666666666666663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Kluppierungsprotokoll!C12/$B$6</f>
        <v>3.3333333333333335</v>
      </c>
      <c r="D12" s="8">
        <f>Kluppierungsprotokoll!D12/$B$6</f>
        <v>8.6666666666666661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9.3333333333333339</v>
      </c>
      <c r="J12" s="8">
        <f>Kluppierungsprotokoll!J12/$B$6</f>
        <v>0.66666666666666663</v>
      </c>
      <c r="K12" s="8">
        <f>Kluppierungsprotokoll!K12/$B$6</f>
        <v>4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1.3333333333333333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Kluppierungsprotokoll!C13/$B$6</f>
        <v>2.6666666666666665</v>
      </c>
      <c r="D13" s="8">
        <f>Kluppierungsprotokoll!D13/$B$6</f>
        <v>3.3333333333333335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8.6666666666666661</v>
      </c>
      <c r="J13" s="8">
        <f>Kluppierungsprotokoll!J13/$B$6</f>
        <v>0.66666666666666663</v>
      </c>
      <c r="K13" s="8">
        <f>Kluppierungsprotokoll!K13/$B$6</f>
        <v>4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Kluppierungsprotokoll!C14/$B$6</f>
        <v>2.6666666666666665</v>
      </c>
      <c r="D14" s="8">
        <f>Kluppierungsprotokoll!D14/$B$6</f>
        <v>3.3333333333333335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7.333333333333333</v>
      </c>
      <c r="J14" s="8">
        <f>Kluppierungsprotokoll!J14/$B$6</f>
        <v>0.66666666666666663</v>
      </c>
      <c r="K14" s="8">
        <f>Kluppierungsprotokoll!K14/$B$6</f>
        <v>4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1.3333333333333333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Kluppierungsprotokoll!C15/$B$6</f>
        <v>0</v>
      </c>
      <c r="D15" s="8">
        <f>Kluppierungsprotokoll!D15/$B$6</f>
        <v>2.6666666666666665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7.333333333333333</v>
      </c>
      <c r="J15" s="8">
        <f>Kluppierungsprotokoll!J15/$B$6</f>
        <v>0.66666666666666663</v>
      </c>
      <c r="K15" s="8">
        <f>Kluppierungsprotokoll!K15/$B$6</f>
        <v>0.66666666666666663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42</v>
      </c>
      <c r="B16" s="8">
        <f>Kluppierungsprotokoll!B16</f>
        <v>1.8</v>
      </c>
      <c r="C16" s="8">
        <f>Kluppierungsprotokoll!C16/$B$6</f>
        <v>2.6666666666666665</v>
      </c>
      <c r="D16" s="8">
        <f>Kluppierungsprotokoll!D16/$B$6</f>
        <v>3.3333333333333335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9.3333333333333339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Kluppierungsprotokoll!C17/$B$6</f>
        <v>1.3333333333333333</v>
      </c>
      <c r="D17" s="8">
        <f>Kluppierungsprotokoll!D17/$B$6</f>
        <v>4.666666666666667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6</v>
      </c>
      <c r="J17" s="8">
        <f>Kluppierungsprotokoll!J17/$B$6</f>
        <v>0</v>
      </c>
      <c r="K17" s="8">
        <f>Kluppierungsprotokoll!K17/$B$6</f>
        <v>2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Kluppierungsprotokoll!C18/$B$6</f>
        <v>0.66666666666666663</v>
      </c>
      <c r="D18" s="8">
        <f>Kluppierungsprotokoll!D18/$B$6</f>
        <v>4.666666666666667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4.666666666666667</v>
      </c>
      <c r="J18" s="8">
        <f>Kluppierungsprotokoll!J18/$B$6</f>
        <v>0</v>
      </c>
      <c r="K18" s="8">
        <f>Kluppierungsprotokoll!K18/$B$6</f>
        <v>0.66666666666666663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Kluppierungsprotokoll!C19/$B$6</f>
        <v>1.3333333333333333</v>
      </c>
      <c r="D19" s="8">
        <f>Kluppierungsprotokoll!D19/$B$6</f>
        <v>2.6666666666666665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3.3333333333333335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Kluppierungsprotokoll!C20/$B$6</f>
        <v>1.3333333333333333</v>
      </c>
      <c r="D20" s="8">
        <f>Kluppierungsprotokoll!D20/$B$6</f>
        <v>4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2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Kluppierungsprotokoll!C21/$B$6</f>
        <v>0.66666666666666663</v>
      </c>
      <c r="D21" s="8">
        <f>Kluppierungsprotokoll!D21/$B$6</f>
        <v>2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1.3333333333333333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Kluppierungsprotokoll!C22/$B$6</f>
        <v>0</v>
      </c>
      <c r="D22" s="8">
        <f>Kluppierungsprotokoll!D22/$B$6</f>
        <v>1.3333333333333333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Kluppierungsprotokoll!C23/$B$6</f>
        <v>0</v>
      </c>
      <c r="D23" s="8">
        <f>Kluppierungsprotokoll!D23/$B$6</f>
        <v>1.3333333333333333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0.66666666666666663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90</v>
      </c>
      <c r="B28" s="8">
        <f>Kluppierungsprotokoll!B28</f>
        <v>9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94</v>
      </c>
      <c r="B29" s="8">
        <f>Kluppierungsprotokoll!B29</f>
        <v>9.8000000000000007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98</v>
      </c>
      <c r="B30" s="8">
        <f>Kluppierungsprotokoll!B30</f>
        <v>10.6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1.5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0.15</v>
      </c>
      <c r="C9" s="7">
        <f>Kluppierungsprotokoll!C9*($A9/200)^2*PI()</f>
        <v>0.18472564803107985</v>
      </c>
      <c r="D9" s="7">
        <f>Kluppierungsprotokoll!D9*($A9/200)^2*PI()</f>
        <v>0.4002389040673397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0.36945129606215971</v>
      </c>
      <c r="J9" s="7">
        <f>Kluppierungsprotokoll!J9*($A9/200)^2*PI()</f>
        <v>0.43102651207251969</v>
      </c>
      <c r="K9" s="7">
        <f>Kluppierungsprotokoll!K9*($A9/200)^2*PI()</f>
        <v>9.2362824015539927E-2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6.1575216010359951E-2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6.1575216010359951E-2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Kluppierungsprotokoll!C10*($A10/200)^2*PI()</f>
        <v>0.17812830345854128</v>
      </c>
      <c r="D10" s="8">
        <f>Kluppierungsprotokoll!D10*($A10/200)^2*PI()</f>
        <v>0.66161941284601034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0.55983181086970113</v>
      </c>
      <c r="J10" s="8">
        <f>Kluppierungsprotokoll!J10*($A10/200)^2*PI()</f>
        <v>0.20357520395261858</v>
      </c>
      <c r="K10" s="8">
        <f>Kluppierungsprotokoll!K10*($A10/200)^2*PI()</f>
        <v>5.0893800988154644E-2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2.5446900494077322E-2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5.0893800988154644E-2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Kluppierungsprotokoll!C11*($A11/200)^2*PI()</f>
        <v>7.6026542216872994E-2</v>
      </c>
      <c r="D11" s="8">
        <f>Kluppierungsprotokoll!D11*($A11/200)^2*PI()</f>
        <v>0.49417252440967446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0.49417252440967446</v>
      </c>
      <c r="J11" s="8">
        <f>Kluppierungsprotokoll!J11*($A11/200)^2*PI()</f>
        <v>0.15205308443374599</v>
      </c>
      <c r="K11" s="8">
        <f>Kluppierungsprotokoll!K11*($A11/200)^2*PI()</f>
        <v>0.26609289775905548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3.8013271108436497E-2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Kluppierungsprotokoll!C12*($A12/200)^2*PI()</f>
        <v>0.26546457922833755</v>
      </c>
      <c r="D12" s="8">
        <f>Kluppierungsprotokoll!D12*($A12/200)^2*PI()</f>
        <v>0.69020790599367765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0.7433008218393452</v>
      </c>
      <c r="J12" s="8">
        <f>Kluppierungsprotokoll!J12*($A12/200)^2*PI()</f>
        <v>5.3092915845667513E-2</v>
      </c>
      <c r="K12" s="8">
        <f>Kluppierungsprotokoll!K12*($A12/200)^2*PI()</f>
        <v>0.3185574950740051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0.10618583169133503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Kluppierungsprotokoll!C13*($A13/200)^2*PI()</f>
        <v>0.28274333882308139</v>
      </c>
      <c r="D13" s="8">
        <f>Kluppierungsprotokoll!D13*($A13/200)^2*PI()</f>
        <v>0.35342917352885167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0.9189158511750144</v>
      </c>
      <c r="J13" s="8">
        <f>Kluppierungsprotokoll!J13*($A13/200)^2*PI()</f>
        <v>7.0685834705770348E-2</v>
      </c>
      <c r="K13" s="8">
        <f>Kluppierungsprotokoll!K13*($A13/200)^2*PI()</f>
        <v>0.42411500823462212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Kluppierungsprotokoll!C14*($A14/200)^2*PI()</f>
        <v>0.36316811075498018</v>
      </c>
      <c r="D14" s="8">
        <f>Kluppierungsprotokoll!D14*($A14/200)^2*PI()</f>
        <v>0.45396013844372518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0.99871230457619542</v>
      </c>
      <c r="J14" s="8">
        <f>Kluppierungsprotokoll!J14*($A14/200)^2*PI()</f>
        <v>9.0792027688745044E-2</v>
      </c>
      <c r="K14" s="8">
        <f>Kluppierungsprotokoll!K14*($A14/200)^2*PI()</f>
        <v>0.54475216613247024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0.18158405537749009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Kluppierungsprotokoll!C15*($A15/200)^2*PI()</f>
        <v>0</v>
      </c>
      <c r="D15" s="8">
        <f>Kluppierungsprotokoll!D15*($A15/200)^2*PI()</f>
        <v>0.45364597917836613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1.2475264427405068</v>
      </c>
      <c r="J15" s="8">
        <f>Kluppierungsprotokoll!J15*($A15/200)^2*PI()</f>
        <v>0.11341149479459153</v>
      </c>
      <c r="K15" s="8">
        <f>Kluppierungsprotokoll!K15*($A15/200)^2*PI()</f>
        <v>0.11341149479459153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42</v>
      </c>
      <c r="B16" s="8">
        <f>Kluppierungsprotokoll!B16</f>
        <v>1.8</v>
      </c>
      <c r="C16" s="8">
        <f>Kluppierungsprotokoll!C16*($A16/200)^2*PI()</f>
        <v>0.55417694409323948</v>
      </c>
      <c r="D16" s="8">
        <f>Kluppierungsprotokoll!D16*($A16/200)^2*PI()</f>
        <v>0.69272118011654926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1.9396193043263381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Kluppierungsprotokoll!C17*($A17/200)^2*PI()</f>
        <v>0.33238050274980013</v>
      </c>
      <c r="D17" s="8">
        <f>Kluppierungsprotokoll!D17*($A17/200)^2*PI()</f>
        <v>1.1633317596243005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1.4957122623741006</v>
      </c>
      <c r="J17" s="8">
        <f>Kluppierungsprotokoll!J17*($A17/200)^2*PI()</f>
        <v>0</v>
      </c>
      <c r="K17" s="8">
        <f>Kluppierungsprotokoll!K17*($A17/200)^2*PI()</f>
        <v>0.4985707541247002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Kluppierungsprotokoll!C18*($A18/200)^2*PI()</f>
        <v>0.19634954084936207</v>
      </c>
      <c r="D18" s="8">
        <f>Kluppierungsprotokoll!D18*($A18/200)^2*PI()</f>
        <v>1.3744467859455345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1.3744467859455345</v>
      </c>
      <c r="J18" s="8">
        <f>Kluppierungsprotokoll!J18*($A18/200)^2*PI()</f>
        <v>0</v>
      </c>
      <c r="K18" s="8">
        <f>Kluppierungsprotokoll!K18*($A18/200)^2*PI()</f>
        <v>0.19634954084936207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Kluppierungsprotokoll!C19*($A19/200)^2*PI()</f>
        <v>0.45804420889339187</v>
      </c>
      <c r="D19" s="8">
        <f>Kluppierungsprotokoll!D19*($A19/200)^2*PI()</f>
        <v>0.91608841778678374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1.1451105222334796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Kluppierungsprotokoll!C20*($A20/200)^2*PI()</f>
        <v>0.52841588433380315</v>
      </c>
      <c r="D20" s="8">
        <f>Kluppierungsprotokoll!D20*($A20/200)^2*PI()</f>
        <v>1.5852476530014095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0.79262382650070473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Kluppierungsprotokoll!C21*($A21/200)^2*PI()</f>
        <v>0.30190705400997914</v>
      </c>
      <c r="D21" s="8">
        <f>Kluppierungsprotokoll!D21*($A21/200)^2*PI()</f>
        <v>0.90572116202993735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0.60381410801995827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Kluppierungsprotokoll!C22*($A22/200)^2*PI()</f>
        <v>0</v>
      </c>
      <c r="D22" s="8">
        <f>Kluppierungsprotokoll!D22*($A22/200)^2*PI()</f>
        <v>0.68423887995185706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Kluppierungsprotokoll!C23*($A23/200)^2*PI()</f>
        <v>0</v>
      </c>
      <c r="D23" s="8">
        <f>Kluppierungsprotokoll!D23*($A23/200)^2*PI()</f>
        <v>0.76969020012949918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0.43008403427644265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90</v>
      </c>
      <c r="B28" s="8">
        <f>Kluppierungsprotokoll!B28</f>
        <v>9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94</v>
      </c>
      <c r="B29" s="8">
        <f>Kluppierungsprotokoll!B29</f>
        <v>9.8000000000000007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98</v>
      </c>
      <c r="B30" s="8">
        <f>Kluppierungsprotokoll!B30</f>
        <v>10.6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3.7215306574424694</v>
      </c>
      <c r="D53">
        <f t="shared" ref="D53:S53" si="0">SUM(D9:D51)</f>
        <v>11.598760077053518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13.113321895349157</v>
      </c>
      <c r="J53">
        <f t="shared" si="0"/>
        <v>1.1146370734936586</v>
      </c>
      <c r="K53">
        <f t="shared" si="0"/>
        <v>2.505105981972501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0.26860617188192737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0.25666811979828608</v>
      </c>
      <c r="T53">
        <f>SUM(C53:S53)</f>
        <v>32.578629976991515</v>
      </c>
    </row>
    <row r="54" spans="1:20" x14ac:dyDescent="0.25">
      <c r="A54" t="s">
        <v>24</v>
      </c>
      <c r="B54" t="s">
        <v>26</v>
      </c>
      <c r="C54">
        <f>C53/$B$6</f>
        <v>2.4810204382949794</v>
      </c>
      <c r="D54">
        <f t="shared" ref="D54:S54" si="1">D53/$B$6</f>
        <v>7.7325067180356788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8.7422145968994389</v>
      </c>
      <c r="J54">
        <f t="shared" si="1"/>
        <v>0.74309138232910577</v>
      </c>
      <c r="K54">
        <f t="shared" si="1"/>
        <v>1.6700706546483339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0.17907078125461826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0.17111207986552404</v>
      </c>
      <c r="T54">
        <f>SUM(C54:S54)</f>
        <v>21.719086651327679</v>
      </c>
    </row>
    <row r="55" spans="1:20" x14ac:dyDescent="0.25">
      <c r="A55" t="s">
        <v>24</v>
      </c>
      <c r="B55" t="s">
        <v>31</v>
      </c>
      <c r="C55">
        <f>C54/$T54</f>
        <v>0.11423226391259486</v>
      </c>
      <c r="D55">
        <f t="shared" ref="D55:S55" si="2">D54/$T54</f>
        <v>0.35602356775730226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0.4025129940887745</v>
      </c>
      <c r="J55">
        <f t="shared" si="2"/>
        <v>3.4213749144174112E-2</v>
      </c>
      <c r="K55">
        <f t="shared" si="2"/>
        <v>7.6894147597419485E-2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8.244857812364394E-3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7.8784196873704186E-3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1.5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0.15</v>
      </c>
      <c r="C9" s="7">
        <f>Kluppierungsprotokoll!C9*$B9</f>
        <v>1.7999999999999998</v>
      </c>
      <c r="D9" s="7">
        <f>Kluppierungsprotokoll!D9*$B9</f>
        <v>3.9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3.5999999999999996</v>
      </c>
      <c r="J9" s="7">
        <f>Kluppierungsprotokoll!J9*$B9</f>
        <v>4.2</v>
      </c>
      <c r="K9" s="7">
        <f>Kluppierungsprotokoll!K9*$B9</f>
        <v>0.89999999999999991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0.6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0.6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Kluppierungsprotokoll!C10*$B10</f>
        <v>1.75</v>
      </c>
      <c r="D10" s="8">
        <f>Kluppierungsprotokoll!D10*$B10</f>
        <v>6.5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5.5</v>
      </c>
      <c r="J10" s="8">
        <f>Kluppierungsprotokoll!J10*$B10</f>
        <v>2</v>
      </c>
      <c r="K10" s="8">
        <f>Kluppierungsprotokoll!K10*$B10</f>
        <v>0.5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0.25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0.5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Kluppierungsprotokoll!C11*$B11</f>
        <v>0.8</v>
      </c>
      <c r="D11" s="8">
        <f>Kluppierungsprotokoll!D11*$B11</f>
        <v>5.2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5.2</v>
      </c>
      <c r="J11" s="8">
        <f>Kluppierungsprotokoll!J11*$B11</f>
        <v>1.6</v>
      </c>
      <c r="K11" s="8">
        <f>Kluppierungsprotokoll!K11*$B11</f>
        <v>2.8000000000000003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0.4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Kluppierungsprotokoll!C12*$B12</f>
        <v>3</v>
      </c>
      <c r="D12" s="8">
        <f>Kluppierungsprotokoll!D12*$B12</f>
        <v>7.8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8.4</v>
      </c>
      <c r="J12" s="8">
        <f>Kluppierungsprotokoll!J12*$B12</f>
        <v>0.6</v>
      </c>
      <c r="K12" s="8">
        <f>Kluppierungsprotokoll!K12*$B12</f>
        <v>3.5999999999999996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1.2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Kluppierungsprotokoll!C13*$B13</f>
        <v>3.4</v>
      </c>
      <c r="D13" s="8">
        <f>Kluppierungsprotokoll!D13*$B13</f>
        <v>4.25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11.049999999999999</v>
      </c>
      <c r="J13" s="8">
        <f>Kluppierungsprotokoll!J13*$B13</f>
        <v>0.85</v>
      </c>
      <c r="K13" s="8">
        <f>Kluppierungsprotokoll!K13*$B13</f>
        <v>5.0999999999999996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Kluppierungsprotokoll!C14*$B14</f>
        <v>4.5999999999999996</v>
      </c>
      <c r="D14" s="8">
        <f>Kluppierungsprotokoll!D14*$B14</f>
        <v>5.75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12.649999999999999</v>
      </c>
      <c r="J14" s="8">
        <f>Kluppierungsprotokoll!J14*$B14</f>
        <v>1.1499999999999999</v>
      </c>
      <c r="K14" s="8">
        <f>Kluppierungsprotokoll!K14*$B14</f>
        <v>6.8999999999999995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2.2999999999999998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Kluppierungsprotokoll!C15*$B15</f>
        <v>0</v>
      </c>
      <c r="D15" s="8">
        <f>Kluppierungsprotokoll!D15*$B15</f>
        <v>5.8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15.95</v>
      </c>
      <c r="J15" s="8">
        <f>Kluppierungsprotokoll!J15*$B15</f>
        <v>1.45</v>
      </c>
      <c r="K15" s="8">
        <f>Kluppierungsprotokoll!K15*$B15</f>
        <v>1.45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42</v>
      </c>
      <c r="B16" s="8">
        <f>Kluppierungsprotokoll!B16</f>
        <v>1.8</v>
      </c>
      <c r="C16" s="8">
        <f>Kluppierungsprotokoll!C16*$B16</f>
        <v>7.2</v>
      </c>
      <c r="D16" s="8">
        <f>Kluppierungsprotokoll!D16*$B16</f>
        <v>9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25.2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Kluppierungsprotokoll!C17*$B17</f>
        <v>4.4000000000000004</v>
      </c>
      <c r="D17" s="8">
        <f>Kluppierungsprotokoll!D17*$B17</f>
        <v>15.400000000000002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19.8</v>
      </c>
      <c r="J17" s="8">
        <f>Kluppierungsprotokoll!J17*$B17</f>
        <v>0</v>
      </c>
      <c r="K17" s="8">
        <f>Kluppierungsprotokoll!K17*$B17</f>
        <v>6.6000000000000005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Kluppierungsprotokoll!C18*$B18</f>
        <v>2.7</v>
      </c>
      <c r="D18" s="8">
        <f>Kluppierungsprotokoll!D18*$B18</f>
        <v>18.900000000000002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18.900000000000002</v>
      </c>
      <c r="J18" s="8">
        <f>Kluppierungsprotokoll!J18*$B18</f>
        <v>0</v>
      </c>
      <c r="K18" s="8">
        <f>Kluppierungsprotokoll!K18*$B18</f>
        <v>2.7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Kluppierungsprotokoll!C19*$B19</f>
        <v>6.4</v>
      </c>
      <c r="D19" s="8">
        <f>Kluppierungsprotokoll!D19*$B19</f>
        <v>12.8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16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Kluppierungsprotokoll!C20*$B20</f>
        <v>7.4</v>
      </c>
      <c r="D20" s="8">
        <f>Kluppierungsprotokoll!D20*$B20</f>
        <v>22.200000000000003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11.100000000000001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Kluppierungsprotokoll!C21*$B21</f>
        <v>4.2</v>
      </c>
      <c r="D21" s="8">
        <f>Kluppierungsprotokoll!D21*$B21</f>
        <v>12.600000000000001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8.4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Kluppierungsprotokoll!C22*$B22</f>
        <v>0</v>
      </c>
      <c r="D22" s="8">
        <f>Kluppierungsprotokoll!D22*$B22</f>
        <v>9.6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Kluppierungsprotokoll!C23*$B23</f>
        <v>0</v>
      </c>
      <c r="D23" s="8">
        <f>Kluppierungsprotokoll!D23*$B23</f>
        <v>10.8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6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90</v>
      </c>
      <c r="B28" s="8">
        <f>Kluppierungsprotokoll!B28</f>
        <v>9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94</v>
      </c>
      <c r="B29" s="8">
        <f>Kluppierungsprotokoll!B29</f>
        <v>9.8000000000000007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98</v>
      </c>
      <c r="B30" s="8">
        <f>Kluppierungsprotokoll!B30</f>
        <v>10.6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47.650000000000006</v>
      </c>
      <c r="D53">
        <f t="shared" ref="D53:S53" si="0">SUM(D9:D51)</f>
        <v>150.50000000000003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167.75</v>
      </c>
      <c r="J53">
        <f t="shared" si="0"/>
        <v>11.85</v>
      </c>
      <c r="K53">
        <f t="shared" si="0"/>
        <v>30.549999999999997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3.15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2.7</v>
      </c>
      <c r="T53">
        <f>SUM(C53:S53)</f>
        <v>414.15000000000003</v>
      </c>
    </row>
    <row r="54" spans="1:20" x14ac:dyDescent="0.25">
      <c r="A54" t="s">
        <v>25</v>
      </c>
      <c r="B54" t="s">
        <v>26</v>
      </c>
      <c r="C54">
        <f>C53/$B$6</f>
        <v>31.766666666666669</v>
      </c>
      <c r="D54">
        <f t="shared" ref="D54:S54" si="1">D53/$B$6</f>
        <v>100.33333333333336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111.83333333333333</v>
      </c>
      <c r="J54">
        <f t="shared" si="1"/>
        <v>7.8999999999999995</v>
      </c>
      <c r="K54">
        <f t="shared" si="1"/>
        <v>20.366666666666664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2.1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1.8</v>
      </c>
      <c r="T54">
        <f>SUM(C54:S54)</f>
        <v>276.10000000000002</v>
      </c>
    </row>
    <row r="55" spans="1:20" x14ac:dyDescent="0.25">
      <c r="A55" t="s">
        <v>25</v>
      </c>
      <c r="B55" t="s">
        <v>31</v>
      </c>
      <c r="C55">
        <f>C54/$T54</f>
        <v>0.11505493178799951</v>
      </c>
      <c r="D55">
        <f t="shared" ref="D55:S55" si="2">D54/$T54</f>
        <v>0.36339490522757462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0.40504648074369187</v>
      </c>
      <c r="J55">
        <f t="shared" si="2"/>
        <v>2.8612821441506696E-2</v>
      </c>
      <c r="K55">
        <f t="shared" si="2"/>
        <v>7.3765543885065774E-2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7.6059398768562108E-3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6.5193770373053236E-3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Stofer Fabian</cp:lastModifiedBy>
  <dcterms:created xsi:type="dcterms:W3CDTF">2022-03-10T11:48:40Z</dcterms:created>
  <dcterms:modified xsi:type="dcterms:W3CDTF">2024-03-05T06:48:35Z</dcterms:modified>
</cp:coreProperties>
</file>