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33\"/>
    </mc:Choice>
  </mc:AlternateContent>
  <xr:revisionPtr revIDLastSave="0" documentId="13_ncr:1_{73581953-21A0-4495-8E3C-C3E9D0B7BD80}" xr6:coauthVersionLast="36" xr6:coauthVersionMax="47" xr10:uidLastSave="{00000000-0000-0000-0000-000000000000}"/>
  <bookViews>
    <workbookView xWindow="0" yWindow="0" windowWidth="23175" windowHeight="1456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5" l="1"/>
  <c r="I33" i="5"/>
  <c r="C33" i="5"/>
  <c r="D33" i="5"/>
  <c r="S33" i="5"/>
  <c r="J33" i="5"/>
  <c r="E33" i="5"/>
  <c r="G33" i="5"/>
  <c r="K33" i="5"/>
  <c r="R33" i="5"/>
  <c r="L33" i="5"/>
  <c r="P33" i="5"/>
  <c r="Q33" i="5"/>
  <c r="F33" i="5"/>
  <c r="M33" i="5"/>
  <c r="N33" i="5"/>
  <c r="O33" i="5"/>
  <c r="N31" i="6"/>
  <c r="O31" i="6"/>
  <c r="P31" i="6"/>
  <c r="C31" i="6"/>
  <c r="Q31" i="6"/>
  <c r="D31" i="6"/>
  <c r="R31" i="6"/>
  <c r="E31" i="6"/>
  <c r="S31" i="6"/>
  <c r="F31" i="6"/>
  <c r="G31" i="6"/>
  <c r="H31" i="6"/>
  <c r="I31" i="6"/>
  <c r="J31" i="6"/>
  <c r="K31" i="6"/>
  <c r="L31" i="6"/>
  <c r="M31" i="6"/>
  <c r="E34" i="5"/>
  <c r="S34" i="5"/>
  <c r="F34" i="5"/>
  <c r="G34" i="5"/>
  <c r="O34" i="5"/>
  <c r="C34" i="5"/>
  <c r="D34" i="5"/>
  <c r="R34" i="5"/>
  <c r="H34" i="5"/>
  <c r="I34" i="5"/>
  <c r="P34" i="5"/>
  <c r="Q34" i="5"/>
  <c r="J34" i="5"/>
  <c r="K34" i="5"/>
  <c r="L34" i="5"/>
  <c r="M34" i="5"/>
  <c r="N34" i="5"/>
  <c r="K32" i="6"/>
  <c r="L32" i="6"/>
  <c r="M32" i="6"/>
  <c r="N32" i="6"/>
  <c r="O32" i="6"/>
  <c r="P32" i="6"/>
  <c r="C32" i="6"/>
  <c r="Q32" i="6"/>
  <c r="D32" i="6"/>
  <c r="R32" i="6"/>
  <c r="E32" i="6"/>
  <c r="S32" i="6"/>
  <c r="F32" i="6"/>
  <c r="G32" i="6"/>
  <c r="J32" i="6"/>
  <c r="H32" i="6"/>
  <c r="I32" i="6"/>
  <c r="N31" i="5"/>
  <c r="O31" i="5"/>
  <c r="H31" i="5"/>
  <c r="P31" i="5"/>
  <c r="D31" i="5"/>
  <c r="M31" i="5"/>
  <c r="C31" i="5"/>
  <c r="Q31" i="5"/>
  <c r="R31" i="5"/>
  <c r="J31" i="5"/>
  <c r="K31" i="5"/>
  <c r="L31" i="5"/>
  <c r="E31" i="5"/>
  <c r="S31" i="5"/>
  <c r="F31" i="5"/>
  <c r="G31" i="5"/>
  <c r="I31" i="5"/>
  <c r="H33" i="6"/>
  <c r="I33" i="6"/>
  <c r="J33" i="6"/>
  <c r="K33" i="6"/>
  <c r="L33" i="6"/>
  <c r="M33" i="6"/>
  <c r="N33" i="6"/>
  <c r="O33" i="6"/>
  <c r="P33" i="6"/>
  <c r="G33" i="6"/>
  <c r="C33" i="6"/>
  <c r="Q33" i="6"/>
  <c r="D33" i="6"/>
  <c r="R33" i="6"/>
  <c r="E33" i="6"/>
  <c r="S33" i="6"/>
  <c r="F33" i="6"/>
  <c r="E34" i="6"/>
  <c r="S34" i="6"/>
  <c r="F34" i="6"/>
  <c r="G34" i="6"/>
  <c r="H34" i="6"/>
  <c r="I34" i="6"/>
  <c r="R34" i="6"/>
  <c r="J34" i="6"/>
  <c r="K34" i="6"/>
  <c r="D34" i="6"/>
  <c r="L34" i="6"/>
  <c r="M34" i="6"/>
  <c r="N34" i="6"/>
  <c r="O34" i="6"/>
  <c r="P34" i="6"/>
  <c r="C34" i="6"/>
  <c r="Q34" i="6"/>
  <c r="K32" i="5"/>
  <c r="L32" i="5"/>
  <c r="M32" i="5"/>
  <c r="S32" i="5"/>
  <c r="F32" i="5"/>
  <c r="H32" i="5"/>
  <c r="J32" i="5"/>
  <c r="N32" i="5"/>
  <c r="E32" i="5"/>
  <c r="O32" i="5"/>
  <c r="G32" i="5"/>
  <c r="I32" i="5"/>
  <c r="P32" i="5"/>
  <c r="C32" i="5"/>
  <c r="Q32" i="5"/>
  <c r="D32" i="5"/>
  <c r="R32" i="5"/>
  <c r="C30" i="6"/>
  <c r="Q30" i="6"/>
  <c r="R30" i="6"/>
  <c r="S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C30" i="5"/>
  <c r="Q30" i="5"/>
  <c r="D30" i="5"/>
  <c r="R30" i="5"/>
  <c r="N30" i="5"/>
  <c r="E30" i="5"/>
  <c r="S30" i="5"/>
  <c r="M30" i="5"/>
  <c r="O30" i="5"/>
  <c r="P30" i="5"/>
  <c r="F30" i="5"/>
  <c r="L30" i="5"/>
  <c r="G30" i="5"/>
  <c r="H30" i="5"/>
  <c r="I30" i="5"/>
  <c r="J30" i="5"/>
  <c r="K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<sst xmlns="http://schemas.openxmlformats.org/spreadsheetml/2006/main" count="155" uniqueCount="56">
  <si>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</si>
  <si>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</si>
  <si>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</si>
  <si>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</si>
  <si>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</si>
  <si>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</si>
  <si>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</si>
  <si>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</si>
  <si>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</si>
  <si>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</si>
  <si>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</si>
  <si>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</si>
  <si>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</si>
  <si>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</si>
  <si>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</si>
  <si>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</si>
  <si>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</si>
  <si>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</si>
  <si>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</si>
  <si>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</si>
  <si>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</si>
  <si>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</si>
  <si>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</si>
  <si>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</si>
  <si>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</si>
  <si>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</si>
  <si>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</si>
  <si>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</si>
  <si>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</si>
  <si>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</si>
  <si>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</si>
  <si>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</si>
  <si>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</si>
  <si>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</si>
  <si>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</si>
  <si>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</si>
  <si>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</si>
  <si>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</si>
  <si>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</si>
  <si>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</si>
  <si>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</si>
  <si>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</si>
  <si>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</si>
  <si>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</si>
  <si>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</si>
  <si>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</si>
  <si>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</si>
  <si>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</si>
  <si>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</si>
  <si>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</si>
  <si>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</si>
  <si>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</si>
  <si>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</si>
  <si>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</si>
  <si>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</si>
  <si>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VD33 - Pateroux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</si>
</sst>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D6" sqref="D6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45778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0.79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25">
      <c r="A10" s="8">
        <v>14</v>
      </c>
      <c r="B10" s="8">
        <v>0.12</v>
      </c>
      <c r="C10" s="8">
        <v>9</v>
      </c>
      <c r="D10" s="8">
        <v>1</v>
      </c>
      <c r="E10" s="8">
        <v>0</v>
      </c>
      <c r="F10" s="8">
        <v>0</v>
      </c>
      <c r="G10" s="8">
        <v>0</v>
      </c>
      <c r="H10" s="8">
        <v>8</v>
      </c>
      <c r="I10" s="8">
        <v>16</v>
      </c>
      <c r="J10" s="8">
        <v>0</v>
      </c>
      <c r="K10" s="8">
        <v>2</v>
      </c>
      <c r="L10" s="8">
        <v>0</v>
      </c>
      <c r="M10" s="8">
        <v>2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</row>
    <row r="11" spans="1:19" x14ac:dyDescent="0.25">
      <c r="A11" s="8">
        <v>18</v>
      </c>
      <c r="B11" s="8">
        <v>0.18</v>
      </c>
      <c r="C11" s="8">
        <v>1</v>
      </c>
      <c r="D11" s="8">
        <v>1</v>
      </c>
      <c r="E11" s="8">
        <v>0</v>
      </c>
      <c r="F11" s="8">
        <v>0</v>
      </c>
      <c r="G11" s="8">
        <v>0</v>
      </c>
      <c r="H11" s="8">
        <v>11</v>
      </c>
      <c r="I11" s="8">
        <v>16</v>
      </c>
      <c r="J11" s="8">
        <v>2</v>
      </c>
      <c r="K11" s="8">
        <v>7</v>
      </c>
      <c r="L11" s="8">
        <v>0</v>
      </c>
      <c r="M11" s="8">
        <v>5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2</v>
      </c>
    </row>
    <row r="12" spans="1:19" x14ac:dyDescent="0.25">
      <c r="A12" s="8">
        <v>22</v>
      </c>
      <c r="B12" s="8">
        <v>0.28999999999999998</v>
      </c>
      <c r="C12" s="8">
        <v>1</v>
      </c>
      <c r="D12" s="8">
        <v>0</v>
      </c>
      <c r="E12" s="8">
        <v>0</v>
      </c>
      <c r="F12" s="8">
        <v>0</v>
      </c>
      <c r="G12" s="8">
        <v>0</v>
      </c>
      <c r="H12" s="8">
        <v>10</v>
      </c>
      <c r="I12" s="8">
        <v>33</v>
      </c>
      <c r="J12" s="8">
        <v>5</v>
      </c>
      <c r="K12" s="8">
        <v>7</v>
      </c>
      <c r="L12" s="8">
        <v>0</v>
      </c>
      <c r="M12" s="8">
        <v>0</v>
      </c>
      <c r="N12" s="8">
        <v>0</v>
      </c>
      <c r="O12" s="8">
        <v>0</v>
      </c>
      <c r="P12" s="8">
        <v>1</v>
      </c>
      <c r="Q12" s="8">
        <v>0</v>
      </c>
      <c r="R12" s="8">
        <v>0</v>
      </c>
      <c r="S12" s="8">
        <v>3</v>
      </c>
    </row>
    <row r="13" spans="1:19" x14ac:dyDescent="0.25">
      <c r="A13" s="8">
        <v>26</v>
      </c>
      <c r="B13" s="8">
        <v>0.46</v>
      </c>
      <c r="C13" s="8">
        <v>2</v>
      </c>
      <c r="D13" s="8">
        <v>0</v>
      </c>
      <c r="E13" s="8">
        <v>0</v>
      </c>
      <c r="F13" s="8">
        <v>0</v>
      </c>
      <c r="G13" s="8">
        <v>0</v>
      </c>
      <c r="H13" s="8">
        <v>2</v>
      </c>
      <c r="I13" s="8">
        <v>43</v>
      </c>
      <c r="J13" s="8">
        <v>9</v>
      </c>
      <c r="K13" s="8">
        <v>8</v>
      </c>
      <c r="L13" s="8">
        <v>0</v>
      </c>
      <c r="M13" s="8">
        <v>1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1:19" x14ac:dyDescent="0.25">
      <c r="A14" s="8">
        <v>30</v>
      </c>
      <c r="B14" s="8">
        <v>0.67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2</v>
      </c>
      <c r="I14" s="8">
        <v>35</v>
      </c>
      <c r="J14" s="8">
        <v>8</v>
      </c>
      <c r="K14" s="8">
        <v>5</v>
      </c>
      <c r="L14" s="8">
        <v>0</v>
      </c>
      <c r="M14" s="8">
        <v>0</v>
      </c>
      <c r="N14" s="8">
        <v>0</v>
      </c>
      <c r="O14" s="8">
        <v>0</v>
      </c>
      <c r="P14" s="8">
        <v>2</v>
      </c>
      <c r="Q14" s="8">
        <v>0</v>
      </c>
      <c r="R14" s="8">
        <v>0</v>
      </c>
      <c r="S14" s="8">
        <v>0</v>
      </c>
    </row>
    <row r="15" spans="1:19" x14ac:dyDescent="0.25">
      <c r="A15" s="8">
        <v>34</v>
      </c>
      <c r="B15" s="8">
        <v>0.92</v>
      </c>
      <c r="C15" s="8">
        <v>1</v>
      </c>
      <c r="D15" s="8">
        <v>0</v>
      </c>
      <c r="E15" s="8">
        <v>0</v>
      </c>
      <c r="F15" s="8">
        <v>0</v>
      </c>
      <c r="G15" s="8">
        <v>0</v>
      </c>
      <c r="H15" s="8">
        <v>2</v>
      </c>
      <c r="I15" s="8">
        <v>38</v>
      </c>
      <c r="J15" s="8">
        <v>2</v>
      </c>
      <c r="K15" s="8">
        <v>1</v>
      </c>
      <c r="L15" s="8">
        <v>0</v>
      </c>
      <c r="M15" s="8">
        <v>0</v>
      </c>
      <c r="N15" s="8">
        <v>0</v>
      </c>
      <c r="O15" s="8">
        <v>0</v>
      </c>
      <c r="P15" s="8">
        <v>1</v>
      </c>
      <c r="Q15" s="8">
        <v>0</v>
      </c>
      <c r="R15" s="8">
        <v>0</v>
      </c>
      <c r="S15" s="8">
        <v>0</v>
      </c>
    </row>
    <row r="16" spans="1:19" x14ac:dyDescent="0.25">
      <c r="A16" s="8">
        <v>38</v>
      </c>
      <c r="B16" s="8">
        <v>1.21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38</v>
      </c>
      <c r="J16" s="8">
        <v>1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1</v>
      </c>
    </row>
    <row r="17" spans="1:19" x14ac:dyDescent="0.25">
      <c r="A17" s="8">
        <v>42</v>
      </c>
      <c r="B17" s="8">
        <v>1.56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35</v>
      </c>
      <c r="J17" s="8">
        <v>1</v>
      </c>
      <c r="K17" s="8">
        <v>1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25</v>
      </c>
      <c r="J18" s="8">
        <v>1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1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21</v>
      </c>
      <c r="J19" s="8">
        <v>2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15</v>
      </c>
      <c r="J20" s="8">
        <v>1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4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4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2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15</v>
      </c>
      <c r="D54" s="12">
        <f t="shared" ref="D54:S54" si="0">SUM(D9:D51)</f>
        <v>2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35</v>
      </c>
      <c r="I54" s="12">
        <f t="shared" si="0"/>
        <v>326</v>
      </c>
      <c r="J54" s="12">
        <f t="shared" si="0"/>
        <v>32</v>
      </c>
      <c r="K54" s="12">
        <f t="shared" si="0"/>
        <v>31</v>
      </c>
      <c r="L54" s="12">
        <f t="shared" si="0"/>
        <v>0</v>
      </c>
      <c r="M54" s="12">
        <f t="shared" si="0"/>
        <v>8</v>
      </c>
      <c r="N54" s="12">
        <f t="shared" si="0"/>
        <v>0</v>
      </c>
      <c r="O54" s="12">
        <f t="shared" si="0"/>
        <v>0</v>
      </c>
      <c r="P54" s="12">
        <f t="shared" ref="P54:Q54" si="2">SUM(P9:P51)</f>
        <v>4</v>
      </c>
      <c r="Q54" s="12">
        <f t="shared" si="2"/>
        <v>0</v>
      </c>
      <c r="R54" s="12">
        <f t="shared" si="0"/>
        <v>0</v>
      </c>
      <c r="S54" s="12">
        <f t="shared" si="0"/>
        <v>6</v>
      </c>
      <c r="T54" s="13">
        <f>SUM(C54:S54)</f>
        <v>459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19</v>
      </c>
      <c r="D55" s="20">
        <f t="shared" ref="D55:S55" si="3">ROUND(D54/$B$6, 1)</f>
        <v>2.5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44.3</v>
      </c>
      <c r="I55" s="20">
        <f t="shared" si="3"/>
        <v>412.7</v>
      </c>
      <c r="J55" s="20">
        <f t="shared" si="3"/>
        <v>40.5</v>
      </c>
      <c r="K55" s="20">
        <f t="shared" si="3"/>
        <v>39.200000000000003</v>
      </c>
      <c r="L55" s="20">
        <f t="shared" si="3"/>
        <v>0</v>
      </c>
      <c r="M55" s="20">
        <f t="shared" si="3"/>
        <v>10.1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5.0999999999999996</v>
      </c>
      <c r="Q55" s="20">
        <f t="shared" si="5"/>
        <v>0</v>
      </c>
      <c r="R55" s="20">
        <f t="shared" si="3"/>
        <v>0</v>
      </c>
      <c r="S55" s="20">
        <f t="shared" si="3"/>
        <v>7.6</v>
      </c>
      <c r="T55" s="21">
        <f>ROUND(SUM(C55:S55),0)</f>
        <v>581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0.6</v>
      </c>
      <c r="D56" s="22">
        <f>ROUND('Calcul surface terriere'!D53, 2)</f>
        <v>0.04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1.21</v>
      </c>
      <c r="I56" s="22">
        <f>ROUND('Calcul surface terriere'!I53, 2)</f>
        <v>34.32</v>
      </c>
      <c r="J56" s="22">
        <f>ROUND('Calcul surface terriere'!J53, 2)</f>
        <v>2.5099999999999998</v>
      </c>
      <c r="K56" s="22">
        <f>ROUND('Calcul surface terriere'!K53, 2)</f>
        <v>1.48</v>
      </c>
      <c r="L56" s="22">
        <f>ROUND('Calcul surface terriere'!L53, 2)</f>
        <v>0</v>
      </c>
      <c r="M56" s="22">
        <f>ROUND('Calcul surface terriere'!M53, 2)</f>
        <v>0.21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0.27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0.28000000000000003</v>
      </c>
      <c r="T56" s="23">
        <f>ROUND('Calcul surface terriere'!T53,1)</f>
        <v>40.9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0.75</v>
      </c>
      <c r="D57" s="22">
        <f>ROUND('Calcul surface terriere'!D54, 2)</f>
        <v>0.05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1.53</v>
      </c>
      <c r="I57" s="22">
        <f>ROUND('Calcul surface terriere'!I54, 2)</f>
        <v>43.44</v>
      </c>
      <c r="J57" s="22">
        <f>ROUND('Calcul surface terriere'!J54, 2)</f>
        <v>3.17</v>
      </c>
      <c r="K57" s="22">
        <f>ROUND('Calcul surface terriere'!K54, 2)</f>
        <v>1.88</v>
      </c>
      <c r="L57" s="22">
        <f>ROUND('Calcul surface terriere'!L54, 2)</f>
        <v>0</v>
      </c>
      <c r="M57" s="22">
        <f>ROUND('Calcul surface terriere'!M54, 2)</f>
        <v>0.27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0.34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0.35</v>
      </c>
      <c r="T57" s="23">
        <f>ROUND('Calcul surface terriere'!T54, 1)</f>
        <v>51.8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3</v>
      </c>
      <c r="I58" s="24">
        <f>ROUND(100 * 'Calcul surface terriere'!I55,0)</f>
        <v>84</v>
      </c>
      <c r="J58" s="24">
        <f>ROUND(100 * 'Calcul surface terriere'!J55,0)</f>
        <v>6</v>
      </c>
      <c r="K58" s="24">
        <f>ROUND(100 * 'Calcul surface terriere'!K55,0)</f>
        <v>4</v>
      </c>
      <c r="L58" s="24">
        <f>ROUND(100 * 'Calcul surface terriere'!L55,0)</f>
        <v>0</v>
      </c>
      <c r="M58" s="24">
        <f>ROUND(100 * 'Calcul surface terriere'!M55,0)</f>
        <v>1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1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5.7</v>
      </c>
      <c r="D59" s="26">
        <f>ROUND('Calcul volume sur pied'!D53, 1)</f>
        <v>0.3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9.9</v>
      </c>
      <c r="I59" s="26">
        <f>ROUND('Calcul volume sur pied'!I53, 1)</f>
        <v>374.6</v>
      </c>
      <c r="J59" s="26">
        <f>ROUND('Calcul volume sur pied'!J53, 1)</f>
        <v>25.3</v>
      </c>
      <c r="K59" s="26">
        <f>ROUND('Calcul volume sur pied'!K53, 1)</f>
        <v>13</v>
      </c>
      <c r="L59" s="26">
        <f>ROUND('Calcul volume sur pied'!L53, 1)</f>
        <v>0</v>
      </c>
      <c r="M59" s="26">
        <f>ROUND('Calcul volume sur pied'!M53, 1)</f>
        <v>1.6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2.6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2.4</v>
      </c>
      <c r="T59" s="27">
        <f>ROUND('Calcul volume sur pied'!T53, 0)</f>
        <v>436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7.3</v>
      </c>
      <c r="D60" s="26">
        <f>ROUND('Calcul volume sur pied'!D54, 1)</f>
        <v>0.4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12.6</v>
      </c>
      <c r="I60" s="26">
        <f>ROUND('Calcul volume sur pied'!I54, 1)</f>
        <v>474.2</v>
      </c>
      <c r="J60" s="26">
        <f>ROUND('Calcul volume sur pied'!J54, 1)</f>
        <v>32.1</v>
      </c>
      <c r="K60" s="26">
        <f>ROUND('Calcul volume sur pied'!K54, 1)</f>
        <v>16.5</v>
      </c>
      <c r="L60" s="26">
        <f>ROUND('Calcul volume sur pied'!L54, 1)</f>
        <v>0</v>
      </c>
      <c r="M60" s="26">
        <f>ROUND('Calcul volume sur pied'!M54, 1)</f>
        <v>2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3.2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3.1</v>
      </c>
      <c r="T60" s="27">
        <f>ROUND('Calcul volume sur pied'!T54, 0)</f>
        <v>551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2</v>
      </c>
      <c r="I61" s="24">
        <f>ROUND(100 * 'Calcul volume sur pied'!I55, 0)</f>
        <v>86</v>
      </c>
      <c r="J61" s="24">
        <f>ROUND(100 * 'Calcul volume sur pied'!J55, 0)</f>
        <v>6</v>
      </c>
      <c r="K61" s="24">
        <f>ROUND(100 * 'Calcul volume sur pied'!K55, 0)</f>
        <v>3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1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11.39240506329114</v>
      </c>
      <c r="D10" s="8">
        <f>'Protocole Inventaire'!D10/$B$6</f>
        <v>1.2658227848101264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10.126582278481012</v>
      </c>
      <c r="I10" s="8">
        <f>'Protocole Inventaire'!I10/$B$6</f>
        <v>20.253164556962023</v>
      </c>
      <c r="J10" s="8">
        <f>'Protocole Inventaire'!J10/$B$6</f>
        <v>0</v>
      </c>
      <c r="K10" s="8">
        <f>'Protocole Inventaire'!K10/$B$6</f>
        <v>2.5316455696202529</v>
      </c>
      <c r="L10" s="8">
        <f>'Protocole Inventaire'!L10/$B$6</f>
        <v>0</v>
      </c>
      <c r="M10" s="8">
        <f>'Protocole Inventaire'!M10/$B$6</f>
        <v>2.5316455696202529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1.2658227848101264</v>
      </c>
      <c r="D11" s="8">
        <f>'Protocole Inventaire'!D11/$B$6</f>
        <v>1.2658227848101264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13.924050632911392</v>
      </c>
      <c r="I11" s="8">
        <f>'Protocole Inventaire'!I11/$B$6</f>
        <v>20.253164556962023</v>
      </c>
      <c r="J11" s="8">
        <f>'Protocole Inventaire'!J11/$B$6</f>
        <v>2.5316455696202529</v>
      </c>
      <c r="K11" s="8">
        <f>'Protocole Inventaire'!K11/$B$6</f>
        <v>8.8607594936708853</v>
      </c>
      <c r="L11" s="8">
        <f>'Protocole Inventaire'!L11/$B$6</f>
        <v>0</v>
      </c>
      <c r="M11" s="8">
        <f>'Protocole Inventaire'!M11/$B$6</f>
        <v>6.3291139240506329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2.5316455696202529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1.2658227848101264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12.658227848101266</v>
      </c>
      <c r="I12" s="8">
        <f>'Protocole Inventaire'!I12/$B$6</f>
        <v>41.772151898734172</v>
      </c>
      <c r="J12" s="8">
        <f>'Protocole Inventaire'!J12/$B$6</f>
        <v>6.3291139240506329</v>
      </c>
      <c r="K12" s="8">
        <f>'Protocole Inventaire'!K12/$B$6</f>
        <v>8.8607594936708853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1.2658227848101264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3.7974683544303796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2.5316455696202529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2.5316455696202529</v>
      </c>
      <c r="I13" s="8">
        <f>'Protocole Inventaire'!I13/$B$6</f>
        <v>54.430379746835442</v>
      </c>
      <c r="J13" s="8">
        <f>'Protocole Inventaire'!J13/$B$6</f>
        <v>11.39240506329114</v>
      </c>
      <c r="K13" s="8">
        <f>'Protocole Inventaire'!K13/$B$6</f>
        <v>10.126582278481012</v>
      </c>
      <c r="L13" s="8">
        <f>'Protocole Inventaire'!L13/$B$6</f>
        <v>0</v>
      </c>
      <c r="M13" s="8">
        <f>'Protocole Inventaire'!M13/$B$6</f>
        <v>1.2658227848101264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2.5316455696202529</v>
      </c>
      <c r="I14" s="8">
        <f>'Protocole Inventaire'!I14/$B$6</f>
        <v>44.303797468354425</v>
      </c>
      <c r="J14" s="8">
        <f>'Protocole Inventaire'!J14/$B$6</f>
        <v>10.126582278481012</v>
      </c>
      <c r="K14" s="8">
        <f>'Protocole Inventaire'!K14/$B$6</f>
        <v>6.3291139240506329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2.5316455696202529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1.2658227848101264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2.5316455696202529</v>
      </c>
      <c r="I15" s="8">
        <f>'Protocole Inventaire'!I15/$B$6</f>
        <v>48.101265822784811</v>
      </c>
      <c r="J15" s="8">
        <f>'Protocole Inventaire'!J15/$B$6</f>
        <v>2.5316455696202529</v>
      </c>
      <c r="K15" s="8">
        <f>'Protocole Inventaire'!K15/$B$6</f>
        <v>1.2658227848101264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1.2658227848101264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48.101265822784811</v>
      </c>
      <c r="J16" s="8">
        <f>'Protocole Inventaire'!J16/$B$6</f>
        <v>1.2658227848101264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1.2658227848101264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44.303797468354425</v>
      </c>
      <c r="J17" s="8">
        <f>'Protocole Inventaire'!J17/$B$6</f>
        <v>1.2658227848101264</v>
      </c>
      <c r="K17" s="8">
        <f>'Protocole Inventaire'!K17/$B$6</f>
        <v>1.2658227848101264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31.645569620253163</v>
      </c>
      <c r="J18" s="8">
        <f>'Protocole Inventaire'!J18/$B$6</f>
        <v>1.2658227848101264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1.2658227848101264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26.582278481012658</v>
      </c>
      <c r="J19" s="8">
        <f>'Protocole Inventaire'!J19/$B$6</f>
        <v>2.5316455696202529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18.987341772151897</v>
      </c>
      <c r="J20" s="8">
        <f>'Protocole Inventaire'!J20/$B$6</f>
        <v>1.2658227848101264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5.0632911392405058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5.0632911392405058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2.5316455696202529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1.2658227848101264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0.1385442360233099</v>
      </c>
      <c r="D10" s="8">
        <f>'Protocole Inventaire'!D10*($A10/200)^2*PI()</f>
        <v>1.5393804002589988E-2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0.1231504320207199</v>
      </c>
      <c r="I10" s="8">
        <f>'Protocole Inventaire'!I10*($A10/200)^2*PI()</f>
        <v>0.2463008640414398</v>
      </c>
      <c r="J10" s="8">
        <f>'Protocole Inventaire'!J10*($A10/200)^2*PI()</f>
        <v>0</v>
      </c>
      <c r="K10" s="8">
        <f>'Protocole Inventaire'!K10*($A10/200)^2*PI()</f>
        <v>3.0787608005179976E-2</v>
      </c>
      <c r="L10" s="8">
        <f>'Protocole Inventaire'!L10*($A10/200)^2*PI()</f>
        <v>0</v>
      </c>
      <c r="M10" s="8">
        <f>'Protocole Inventaire'!M10*($A10/200)^2*PI()</f>
        <v>3.0787608005179976E-2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2.5446900494077322E-2</v>
      </c>
      <c r="D11" s="8">
        <f>'Protocole Inventaire'!D11*($A11/200)^2*PI()</f>
        <v>2.5446900494077322E-2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0.27991590543485056</v>
      </c>
      <c r="I11" s="8">
        <f>'Protocole Inventaire'!I11*($A11/200)^2*PI()</f>
        <v>0.40715040790523715</v>
      </c>
      <c r="J11" s="8">
        <f>'Protocole Inventaire'!J11*($A11/200)^2*PI()</f>
        <v>5.0893800988154644E-2</v>
      </c>
      <c r="K11" s="8">
        <f>'Protocole Inventaire'!K11*($A11/200)^2*PI()</f>
        <v>0.17812830345854128</v>
      </c>
      <c r="L11" s="8">
        <f>'Protocole Inventaire'!L11*($A11/200)^2*PI()</f>
        <v>0</v>
      </c>
      <c r="M11" s="8">
        <f>'Protocole Inventaire'!M11*($A11/200)^2*PI()</f>
        <v>0.12723450247038659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5.0893800988154644E-2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3.8013271108436497E-2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0.38013271108436497</v>
      </c>
      <c r="I12" s="8">
        <f>'Protocole Inventaire'!I12*($A12/200)^2*PI()</f>
        <v>1.2544379465784044</v>
      </c>
      <c r="J12" s="8">
        <f>'Protocole Inventaire'!J12*($A12/200)^2*PI()</f>
        <v>0.19006635554218249</v>
      </c>
      <c r="K12" s="8">
        <f>'Protocole Inventaire'!K12*($A12/200)^2*PI()</f>
        <v>0.26609289775905548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3.8013271108436497E-2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0.11403981332530949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0.10618583169133503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0.10618583169133503</v>
      </c>
      <c r="I13" s="8">
        <f>'Protocole Inventaire'!I13*($A13/200)^2*PI()</f>
        <v>2.2829953813637029</v>
      </c>
      <c r="J13" s="8">
        <f>'Protocole Inventaire'!J13*($A13/200)^2*PI()</f>
        <v>0.4778362426110076</v>
      </c>
      <c r="K13" s="8">
        <f>'Protocole Inventaire'!K13*($A13/200)^2*PI()</f>
        <v>0.4247433267653401</v>
      </c>
      <c r="L13" s="8">
        <f>'Protocole Inventaire'!L13*($A13/200)^2*PI()</f>
        <v>0</v>
      </c>
      <c r="M13" s="8">
        <f>'Protocole Inventaire'!M13*($A13/200)^2*PI()</f>
        <v>5.3092915845667513E-2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0.1413716694115407</v>
      </c>
      <c r="I14" s="8">
        <f>'Protocole Inventaire'!I14*($A14/200)^2*PI()</f>
        <v>2.4740042147019619</v>
      </c>
      <c r="J14" s="8">
        <f>'Protocole Inventaire'!J14*($A14/200)^2*PI()</f>
        <v>0.56548667764616278</v>
      </c>
      <c r="K14" s="8">
        <f>'Protocole Inventaire'!K14*($A14/200)^2*PI()</f>
        <v>0.35342917352885167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0.1413716694115407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9.0792027688745044E-2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0.18158405537749009</v>
      </c>
      <c r="I15" s="8">
        <f>'Protocole Inventaire'!I15*($A15/200)^2*PI()</f>
        <v>3.4500970521723118</v>
      </c>
      <c r="J15" s="8">
        <f>'Protocole Inventaire'!J15*($A15/200)^2*PI()</f>
        <v>0.18158405537749009</v>
      </c>
      <c r="K15" s="8">
        <f>'Protocole Inventaire'!K15*($A15/200)^2*PI()</f>
        <v>9.0792027688745044E-2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9.0792027688745044E-2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4.3096368021944782</v>
      </c>
      <c r="J16" s="8">
        <f>'Protocole Inventaire'!J16*($A16/200)^2*PI()</f>
        <v>0.11341149479459153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0.11341149479459153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4.8490482608158452</v>
      </c>
      <c r="J17" s="8">
        <f>'Protocole Inventaire'!J17*($A17/200)^2*PI()</f>
        <v>0.13854423602330987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4.1547562843725014</v>
      </c>
      <c r="J18" s="8">
        <f>'Protocole Inventaire'!J18*($A18/200)^2*PI()</f>
        <v>0.16619025137490007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0.19634954084936207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4.1233403578366037</v>
      </c>
      <c r="J19" s="8">
        <f>'Protocole Inventaire'!J19*($A19/200)^2*PI()</f>
        <v>0.39269908169872414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3.4353315667004392</v>
      </c>
      <c r="J20" s="8">
        <f>'Protocole Inventaire'!J20*($A20/200)^2*PI()</f>
        <v>0.22902210444669593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1.0568317686676063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1.2076282160399165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0.68423887995185706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0.38484510006474959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0.59533180785526585</v>
      </c>
      <c r="D53">
        <f t="shared" ref="D53:S53" si="0">SUM(D9:D51)</f>
        <v>4.084070449666731E-2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1.2123406050203012</v>
      </c>
      <c r="I53">
        <f t="shared" si="0"/>
        <v>34.320643103407058</v>
      </c>
      <c r="J53">
        <f t="shared" si="0"/>
        <v>2.5057343005032187</v>
      </c>
      <c r="K53">
        <f t="shared" si="0"/>
        <v>1.4825175732290234</v>
      </c>
      <c r="L53">
        <f t="shared" si="0"/>
        <v>0</v>
      </c>
      <c r="M53">
        <f t="shared" si="0"/>
        <v>0.21111502632123408</v>
      </c>
      <c r="N53">
        <f t="shared" si="0"/>
        <v>0</v>
      </c>
      <c r="O53">
        <f t="shared" si="0"/>
        <v>0</v>
      </c>
      <c r="P53">
        <f t="shared" si="0"/>
        <v>0.27017696820872222</v>
      </c>
      <c r="Q53">
        <f t="shared" si="0"/>
        <v>0</v>
      </c>
      <c r="R53">
        <f t="shared" si="0"/>
        <v>0</v>
      </c>
      <c r="S53">
        <f t="shared" si="0"/>
        <v>0.27834510910805565</v>
      </c>
      <c r="T53">
        <f>SUM(C53:S53)</f>
        <v>40.917045198149545</v>
      </c>
    </row>
    <row r="54" spans="1:20" x14ac:dyDescent="0.25">
      <c r="A54" t="s">
        <v>49</v>
      </c>
      <c r="B54" t="s">
        <v>30</v>
      </c>
      <c r="C54">
        <f>C53/$B$6</f>
        <v>0.75358456690539977</v>
      </c>
      <c r="D54">
        <f t="shared" ref="D54:S54" si="1">D53/$B$6</f>
        <v>5.1697094299578868E-2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1.5346083607851913</v>
      </c>
      <c r="I54">
        <f t="shared" si="1"/>
        <v>43.443852029629184</v>
      </c>
      <c r="J54">
        <f t="shared" si="1"/>
        <v>3.1718155702572388</v>
      </c>
      <c r="K54">
        <f t="shared" si="1"/>
        <v>1.876604523074713</v>
      </c>
      <c r="L54">
        <f t="shared" si="1"/>
        <v>0</v>
      </c>
      <c r="M54">
        <f t="shared" si="1"/>
        <v>0.26723421053320767</v>
      </c>
      <c r="N54">
        <f t="shared" si="1"/>
        <v>0</v>
      </c>
      <c r="O54">
        <f t="shared" si="1"/>
        <v>0</v>
      </c>
      <c r="P54">
        <f t="shared" si="1"/>
        <v>0.34199616228952179</v>
      </c>
      <c r="Q54">
        <f t="shared" si="1"/>
        <v>0</v>
      </c>
      <c r="R54">
        <f t="shared" si="1"/>
        <v>0</v>
      </c>
      <c r="S54">
        <f t="shared" si="1"/>
        <v>0.35233558114943753</v>
      </c>
      <c r="T54">
        <f>SUM(C54:S54)</f>
        <v>51.793728098923474</v>
      </c>
    </row>
    <row r="55" spans="1:20" x14ac:dyDescent="0.25">
      <c r="A55" t="s">
        <v>49</v>
      </c>
      <c r="B55" t="s">
        <v>50</v>
      </c>
      <c r="C55">
        <f>C54/$T54</f>
        <v>1.454972628087498E-2</v>
      </c>
      <c r="D55">
        <f t="shared" ref="D55:S55" si="2">D54/$T54</f>
        <v>9.9813425673548652E-4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2.9629231513401869E-2</v>
      </c>
      <c r="I55">
        <f t="shared" si="2"/>
        <v>0.83878596162557684</v>
      </c>
      <c r="J55">
        <f t="shared" si="2"/>
        <v>6.1239375628632624E-2</v>
      </c>
      <c r="K55">
        <f t="shared" si="2"/>
        <v>3.6232273519498162E-2</v>
      </c>
      <c r="L55">
        <f t="shared" si="2"/>
        <v>0</v>
      </c>
      <c r="M55">
        <f t="shared" si="2"/>
        <v>5.1595863117403608E-3</v>
      </c>
      <c r="N55">
        <f t="shared" si="2"/>
        <v>0</v>
      </c>
      <c r="O55">
        <f t="shared" si="2"/>
        <v>0</v>
      </c>
      <c r="P55">
        <f t="shared" si="2"/>
        <v>6.603042006096297E-3</v>
      </c>
      <c r="Q55">
        <f t="shared" si="2"/>
        <v>0</v>
      </c>
      <c r="R55">
        <f t="shared" si="2"/>
        <v>0</v>
      </c>
      <c r="S55">
        <f t="shared" si="2"/>
        <v>6.8026688574433936E-3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1.08</v>
      </c>
      <c r="D10" s="8">
        <f>'Protocole Inventaire'!D10*$B10</f>
        <v>0.12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0.96</v>
      </c>
      <c r="I10" s="8">
        <f>'Protocole Inventaire'!I10*$B10</f>
        <v>1.92</v>
      </c>
      <c r="J10" s="8">
        <f>'Protocole Inventaire'!J10*$B10</f>
        <v>0</v>
      </c>
      <c r="K10" s="8">
        <f>'Protocole Inventaire'!K10*$B10</f>
        <v>0.24</v>
      </c>
      <c r="L10" s="8">
        <f>'Protocole Inventaire'!L10*$B10</f>
        <v>0</v>
      </c>
      <c r="M10" s="8">
        <f>'Protocole Inventaire'!M10*$B10</f>
        <v>0.24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0.18</v>
      </c>
      <c r="D11" s="8">
        <f>'Protocole Inventaire'!D11*$B11</f>
        <v>0.18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1.98</v>
      </c>
      <c r="I11" s="8">
        <f>'Protocole Inventaire'!I11*$B11</f>
        <v>2.88</v>
      </c>
      <c r="J11" s="8">
        <f>'Protocole Inventaire'!J11*$B11</f>
        <v>0.36</v>
      </c>
      <c r="K11" s="8">
        <f>'Protocole Inventaire'!K11*$B11</f>
        <v>1.26</v>
      </c>
      <c r="L11" s="8">
        <f>'Protocole Inventaire'!L11*$B11</f>
        <v>0</v>
      </c>
      <c r="M11" s="8">
        <f>'Protocole Inventaire'!M11*$B11</f>
        <v>0.89999999999999991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0.36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0.28999999999999998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2.9</v>
      </c>
      <c r="I12" s="8">
        <f>'Protocole Inventaire'!I12*$B12</f>
        <v>9.5699999999999985</v>
      </c>
      <c r="J12" s="8">
        <f>'Protocole Inventaire'!J12*$B12</f>
        <v>1.45</v>
      </c>
      <c r="K12" s="8">
        <f>'Protocole Inventaire'!K12*$B12</f>
        <v>2.0299999999999998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0.28999999999999998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0.86999999999999988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0.92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0.92</v>
      </c>
      <c r="I13" s="8">
        <f>'Protocole Inventaire'!I13*$B13</f>
        <v>19.78</v>
      </c>
      <c r="J13" s="8">
        <f>'Protocole Inventaire'!J13*$B13</f>
        <v>4.1400000000000006</v>
      </c>
      <c r="K13" s="8">
        <f>'Protocole Inventaire'!K13*$B13</f>
        <v>3.68</v>
      </c>
      <c r="L13" s="8">
        <f>'Protocole Inventaire'!L13*$B13</f>
        <v>0</v>
      </c>
      <c r="M13" s="8">
        <f>'Protocole Inventaire'!M13*$B13</f>
        <v>0.46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1.34</v>
      </c>
      <c r="I14" s="8">
        <f>'Protocole Inventaire'!I14*$B14</f>
        <v>23.450000000000003</v>
      </c>
      <c r="J14" s="8">
        <f>'Protocole Inventaire'!J14*$B14</f>
        <v>5.36</v>
      </c>
      <c r="K14" s="8">
        <f>'Protocole Inventaire'!K14*$B14</f>
        <v>3.35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1.34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0.92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1.84</v>
      </c>
      <c r="I15" s="8">
        <f>'Protocole Inventaire'!I15*$B15</f>
        <v>34.96</v>
      </c>
      <c r="J15" s="8">
        <f>'Protocole Inventaire'!J15*$B15</f>
        <v>1.84</v>
      </c>
      <c r="K15" s="8">
        <f>'Protocole Inventaire'!K15*$B15</f>
        <v>0.92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0.92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45.98</v>
      </c>
      <c r="J16" s="8">
        <f>'Protocole Inventaire'!J16*$B16</f>
        <v>1.21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1.21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54.6</v>
      </c>
      <c r="J17" s="8">
        <f>'Protocole Inventaire'!J17*$B17</f>
        <v>1.56</v>
      </c>
      <c r="K17" s="8">
        <f>'Protocole Inventaire'!K17*$B17</f>
        <v>1.56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48.25</v>
      </c>
      <c r="J18" s="8">
        <f>'Protocole Inventaire'!J18*$B18</f>
        <v>1.93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2.35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49.35</v>
      </c>
      <c r="J19" s="8">
        <f>'Protocole Inventaire'!J19*$B19</f>
        <v>4.7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41.85</v>
      </c>
      <c r="J20" s="8">
        <f>'Protocole Inventaire'!J20*$B20</f>
        <v>2.79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13.08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15.2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8.74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4.99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5.74</v>
      </c>
      <c r="D53">
        <f t="shared" ref="D53:S53" si="0">SUM(D9:D51)</f>
        <v>0.3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9.94</v>
      </c>
      <c r="I53">
        <f t="shared" si="0"/>
        <v>374.6</v>
      </c>
      <c r="J53">
        <f t="shared" si="0"/>
        <v>25.340000000000003</v>
      </c>
      <c r="K53">
        <f t="shared" si="0"/>
        <v>13.040000000000001</v>
      </c>
      <c r="L53">
        <f t="shared" si="0"/>
        <v>0</v>
      </c>
      <c r="M53">
        <f t="shared" si="0"/>
        <v>1.5999999999999999</v>
      </c>
      <c r="N53">
        <f t="shared" si="0"/>
        <v>0</v>
      </c>
      <c r="O53">
        <f t="shared" si="0"/>
        <v>0</v>
      </c>
      <c r="P53">
        <f t="shared" si="0"/>
        <v>2.5500000000000003</v>
      </c>
      <c r="Q53">
        <f t="shared" si="0"/>
        <v>0</v>
      </c>
      <c r="R53">
        <f t="shared" si="0"/>
        <v>0</v>
      </c>
      <c r="S53">
        <f t="shared" si="0"/>
        <v>2.44</v>
      </c>
      <c r="T53">
        <f>SUM(C53:S53)</f>
        <v>435.55000000000013</v>
      </c>
    </row>
    <row r="54" spans="1:20" x14ac:dyDescent="0.25">
      <c r="A54" t="s">
        <v>53</v>
      </c>
      <c r="B54" t="s">
        <v>30</v>
      </c>
      <c r="C54">
        <f>C53/$B$6</f>
        <v>7.2658227848101262</v>
      </c>
      <c r="D54">
        <f t="shared" ref="D54:S54" si="1">D53/$B$6</f>
        <v>0.37974683544303794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12.582278481012658</v>
      </c>
      <c r="I54">
        <f t="shared" si="1"/>
        <v>474.17721518987344</v>
      </c>
      <c r="J54">
        <f t="shared" si="1"/>
        <v>32.075949367088612</v>
      </c>
      <c r="K54">
        <f t="shared" si="1"/>
        <v>16.50632911392405</v>
      </c>
      <c r="L54">
        <f t="shared" si="1"/>
        <v>0</v>
      </c>
      <c r="M54">
        <f t="shared" si="1"/>
        <v>2.0253164556962022</v>
      </c>
      <c r="N54">
        <f t="shared" si="1"/>
        <v>0</v>
      </c>
      <c r="O54">
        <f t="shared" si="1"/>
        <v>0</v>
      </c>
      <c r="P54">
        <f t="shared" si="1"/>
        <v>3.2278481012658231</v>
      </c>
      <c r="Q54">
        <f t="shared" si="1"/>
        <v>0</v>
      </c>
      <c r="R54">
        <f t="shared" si="1"/>
        <v>0</v>
      </c>
      <c r="S54">
        <f t="shared" si="1"/>
        <v>3.0886075949367084</v>
      </c>
      <c r="T54">
        <f>SUM(C54:S54)</f>
        <v>551.3291139240506</v>
      </c>
    </row>
    <row r="55" spans="1:20" x14ac:dyDescent="0.25">
      <c r="A55" t="s">
        <v>53</v>
      </c>
      <c r="B55" t="s">
        <v>50</v>
      </c>
      <c r="C55">
        <f>C54/$T54</f>
        <v>1.3178739524738836E-2</v>
      </c>
      <c r="D55">
        <f t="shared" ref="D55:S55" si="2">D54/$T54</f>
        <v>6.8878429571805758E-4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2.2821719664791643E-2</v>
      </c>
      <c r="I55">
        <f t="shared" si="2"/>
        <v>0.8600619905866147</v>
      </c>
      <c r="J55">
        <f t="shared" si="2"/>
        <v>5.8179313511651946E-2</v>
      </c>
      <c r="K55">
        <f t="shared" si="2"/>
        <v>2.9939157387211573E-2</v>
      </c>
      <c r="L55">
        <f t="shared" si="2"/>
        <v>0</v>
      </c>
      <c r="M55">
        <f t="shared" si="2"/>
        <v>3.6735162438296404E-3</v>
      </c>
      <c r="N55">
        <f t="shared" si="2"/>
        <v>0</v>
      </c>
      <c r="O55">
        <f t="shared" si="2"/>
        <v>0</v>
      </c>
      <c r="P55">
        <f t="shared" si="2"/>
        <v>5.854666513603491E-3</v>
      </c>
      <c r="Q55">
        <f t="shared" si="2"/>
        <v>0</v>
      </c>
      <c r="R55">
        <f t="shared" si="2"/>
        <v>0</v>
      </c>
      <c r="S55">
        <f t="shared" si="2"/>
        <v>5.6021122718402016E-3</v>
      </c>
      <c r="T55">
        <f>SUM(C55:S55)</f>
        <v>0.99999999999999989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2025-05-01T13:06:45Z</dcterms:modified>
</cp:coreProperties>
</file>