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ENW28\AppData\Roaming\OpenText\DM\Temp\"/>
    </mc:Choice>
  </mc:AlternateContent>
  <xr:revisionPtr revIDLastSave="0" documentId="8_{0B6B83A9-7F27-4251-9C9B-2DAF938A372F}" xr6:coauthVersionLast="47" xr6:coauthVersionMax="47" xr10:uidLastSave="{00000000-0000-0000-0000-000000000000}"/>
  <bookViews>
    <workbookView xWindow="28680" yWindow="-120" windowWidth="29040" windowHeight="176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L55" i="2"/>
  <c r="M55" i="2"/>
  <c r="N55" i="2"/>
  <c r="O55" i="2"/>
  <c r="P55" i="2"/>
  <c r="F28" i="6" l="1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28" i="5" l="1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B34" i="5"/>
  <c r="A34" i="5"/>
  <c r="L34" i="5" s="1"/>
  <c r="B33" i="5"/>
  <c r="A33" i="5"/>
  <c r="I33" i="5" s="1"/>
  <c r="B32" i="5"/>
  <c r="A32" i="5"/>
  <c r="B31" i="5"/>
  <c r="A31" i="5"/>
  <c r="B30" i="5"/>
  <c r="A30" i="5"/>
  <c r="C30" i="5" s="1"/>
  <c r="B29" i="5"/>
  <c r="A29" i="5"/>
  <c r="B28" i="5"/>
  <c r="A28" i="5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L54" i="2"/>
  <c r="M54" i="2"/>
  <c r="N54" i="2"/>
  <c r="O54" i="2"/>
  <c r="P54" i="2"/>
  <c r="C54" i="2"/>
  <c r="C55" i="2" s="1"/>
  <c r="Q55" i="2" l="1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3938438-F25A-4223-B16B-0A611919FA7F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F8A10637-92C4-4899-8D6C-68C61B1036AC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8B691535-4E43-46BB-8809-6681CB713969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<sst xmlns="http://schemas.openxmlformats.org/spreadsheetml/2006/main" count="140" uniqueCount="49">
  <si>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</si>
  <si>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</si>
  <si>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</si>
  <si>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</si>
  <si>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</si>
  <si>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</si>
  <si>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</si>
  <si>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</si>
  <si>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</si>
  <si>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</si>
  <si>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</si>
  <si>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</si>
  <si>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</si>
  <si>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</si>
  <si>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</si>
  <si>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</si>
  <si>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</si>
  <si>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</si>
  <si>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</si>
  <si>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</si>
  <si>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</si>
  <si>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</si>
  <si>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</si>
  <si>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</si>
  <si>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</si>
  <si>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</si>
  <si>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</si>
  <si>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</si>
  <si>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</si>
  <si>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</si>
  <si>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</si>
  <si>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</si>
  <si>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</si>
  <si>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</si>
  <si>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</si>
  <si>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</si>
  <si>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</si>
  <si>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</si>
  <si>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</si>
  <si>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</si>
  <si>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</si>
  <si>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</si>
  <si>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</si>
  <si>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</si>
  <si>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</si>
  <si>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</si>
  <si>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</si>
  <si>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Hölzliboden</t>
  </si>
  <si>
    <t>Odermatt Josef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</si>
</sst>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R61"/>
  <sheetViews>
    <sheetView tabSelected="1" topLeftCell="A22" workbookViewId="0">
      <selection activeCell="K26" sqref="K26"/>
    </sheetView>
  </sheetViews>
  <sheetFormatPr baseColWidth="10"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47</v>
      </c>
    </row>
    <row r="4" spans="1:16" x14ac:dyDescent="0.25">
      <c r="A4" s="14" t="s">
        <v>16</v>
      </c>
      <c r="B4" s="35">
        <v>37574</v>
      </c>
    </row>
    <row r="5" spans="1:16" x14ac:dyDescent="0.25">
      <c r="A5" s="14" t="s">
        <v>17</v>
      </c>
      <c r="B5" s="31" t="s">
        <v>48</v>
      </c>
    </row>
    <row r="6" spans="1:16" x14ac:dyDescent="0.25">
      <c r="A6" s="14" t="s">
        <v>18</v>
      </c>
      <c r="B6" s="11">
        <v>0.42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28">
        <v>18</v>
      </c>
      <c r="B9" s="28">
        <v>0.2</v>
      </c>
      <c r="C9" s="28">
        <v>11</v>
      </c>
      <c r="D9" s="28">
        <v>9</v>
      </c>
      <c r="E9" s="28"/>
      <c r="F9" s="28"/>
      <c r="G9" s="28"/>
      <c r="H9" s="28">
        <v>25</v>
      </c>
      <c r="I9" s="28"/>
      <c r="J9" s="28"/>
      <c r="K9" s="28"/>
      <c r="L9" s="28"/>
      <c r="M9" s="28"/>
      <c r="N9" s="28"/>
      <c r="O9" s="28"/>
      <c r="P9" s="28"/>
    </row>
    <row r="10" spans="1:16" x14ac:dyDescent="0.25">
      <c r="A10" s="29">
        <v>22</v>
      </c>
      <c r="B10" s="29">
        <v>0.3</v>
      </c>
      <c r="C10" s="29">
        <v>11</v>
      </c>
      <c r="D10" s="29">
        <v>10</v>
      </c>
      <c r="E10" s="29"/>
      <c r="F10" s="29"/>
      <c r="G10" s="29"/>
      <c r="H10" s="29">
        <v>25</v>
      </c>
      <c r="I10" s="29"/>
      <c r="J10" s="29">
        <v>2</v>
      </c>
      <c r="K10" s="29"/>
      <c r="L10" s="29"/>
      <c r="M10" s="29"/>
      <c r="N10" s="29"/>
      <c r="O10" s="29"/>
      <c r="P10" s="29"/>
    </row>
    <row r="11" spans="1:16" x14ac:dyDescent="0.25">
      <c r="A11" s="29">
        <v>26</v>
      </c>
      <c r="B11" s="29">
        <v>0.5</v>
      </c>
      <c r="C11" s="29">
        <v>14</v>
      </c>
      <c r="D11" s="29">
        <v>11</v>
      </c>
      <c r="E11" s="29"/>
      <c r="F11" s="29"/>
      <c r="G11" s="29"/>
      <c r="H11" s="29">
        <v>26</v>
      </c>
      <c r="I11" s="29"/>
      <c r="J11" s="29">
        <v>2</v>
      </c>
      <c r="K11" s="29"/>
      <c r="L11" s="29"/>
      <c r="M11" s="29"/>
      <c r="N11" s="29"/>
      <c r="O11" s="29"/>
      <c r="P11" s="29"/>
    </row>
    <row r="12" spans="1:16" x14ac:dyDescent="0.25">
      <c r="A12" s="29">
        <v>30</v>
      </c>
      <c r="B12" s="29">
        <v>0.7</v>
      </c>
      <c r="C12" s="29">
        <v>10</v>
      </c>
      <c r="D12" s="29">
        <v>9</v>
      </c>
      <c r="E12" s="29"/>
      <c r="F12" s="29"/>
      <c r="G12" s="29"/>
      <c r="H12" s="29">
        <v>21</v>
      </c>
      <c r="I12" s="29"/>
      <c r="J12" s="29">
        <v>2</v>
      </c>
      <c r="K12" s="29"/>
      <c r="L12" s="29"/>
      <c r="M12" s="29"/>
      <c r="N12" s="29"/>
      <c r="O12" s="29"/>
      <c r="P12" s="29"/>
    </row>
    <row r="13" spans="1:16" x14ac:dyDescent="0.25">
      <c r="A13" s="29">
        <v>34</v>
      </c>
      <c r="B13" s="29">
        <v>0.95</v>
      </c>
      <c r="C13" s="29">
        <v>12</v>
      </c>
      <c r="D13" s="29">
        <v>8</v>
      </c>
      <c r="E13" s="29"/>
      <c r="F13" s="29"/>
      <c r="G13" s="29"/>
      <c r="H13" s="29">
        <v>10</v>
      </c>
      <c r="I13" s="29"/>
      <c r="J13" s="29">
        <v>3</v>
      </c>
      <c r="K13" s="29"/>
      <c r="L13" s="29"/>
      <c r="M13" s="29"/>
      <c r="N13" s="29"/>
      <c r="O13" s="29"/>
      <c r="P13" s="29"/>
    </row>
    <row r="14" spans="1:16" x14ac:dyDescent="0.25">
      <c r="A14" s="29">
        <v>38</v>
      </c>
      <c r="B14" s="29">
        <v>1.25</v>
      </c>
      <c r="C14" s="29">
        <v>13</v>
      </c>
      <c r="D14" s="29">
        <v>12</v>
      </c>
      <c r="E14" s="29"/>
      <c r="F14" s="29"/>
      <c r="G14" s="29"/>
      <c r="H14" s="29">
        <v>14</v>
      </c>
      <c r="I14" s="29"/>
      <c r="J14" s="29"/>
      <c r="K14" s="29"/>
      <c r="L14" s="29"/>
      <c r="M14" s="29"/>
      <c r="N14" s="29"/>
      <c r="O14" s="29"/>
      <c r="P14" s="29"/>
    </row>
    <row r="15" spans="1:16" x14ac:dyDescent="0.25">
      <c r="A15" s="29">
        <v>42</v>
      </c>
      <c r="B15" s="29">
        <v>1.55</v>
      </c>
      <c r="C15" s="29">
        <v>6</v>
      </c>
      <c r="D15" s="29">
        <v>5</v>
      </c>
      <c r="E15" s="29"/>
      <c r="F15" s="29"/>
      <c r="G15" s="29"/>
      <c r="H15" s="29">
        <v>4</v>
      </c>
      <c r="I15" s="29"/>
      <c r="J15" s="29"/>
      <c r="K15" s="29"/>
      <c r="L15" s="29"/>
      <c r="M15" s="29"/>
      <c r="N15" s="29"/>
      <c r="O15" s="29"/>
      <c r="P15" s="29"/>
    </row>
    <row r="16" spans="1:16" x14ac:dyDescent="0.25">
      <c r="A16" s="29">
        <v>46</v>
      </c>
      <c r="B16" s="29">
        <v>1.9</v>
      </c>
      <c r="C16" s="29">
        <v>3</v>
      </c>
      <c r="D16" s="29">
        <v>3</v>
      </c>
      <c r="E16" s="29"/>
      <c r="F16" s="29"/>
      <c r="G16" s="29"/>
      <c r="H16" s="29">
        <v>2</v>
      </c>
      <c r="I16" s="29"/>
      <c r="J16" s="29">
        <v>1</v>
      </c>
      <c r="K16" s="29"/>
      <c r="L16" s="29"/>
      <c r="M16" s="29"/>
      <c r="N16" s="29"/>
      <c r="O16" s="29"/>
      <c r="P16" s="29"/>
    </row>
    <row r="17" spans="1:16" x14ac:dyDescent="0.25">
      <c r="A17" s="29">
        <v>50</v>
      </c>
      <c r="B17" s="29">
        <v>2.2999999999999998</v>
      </c>
      <c r="C17" s="29">
        <v>1</v>
      </c>
      <c r="D17" s="29">
        <v>3</v>
      </c>
      <c r="E17" s="29"/>
      <c r="F17" s="29"/>
      <c r="G17" s="29"/>
      <c r="H17" s="29">
        <v>3</v>
      </c>
      <c r="I17" s="29"/>
      <c r="J17" s="29"/>
      <c r="K17" s="29"/>
      <c r="L17" s="29"/>
      <c r="M17" s="29"/>
      <c r="N17" s="29"/>
      <c r="O17" s="29"/>
      <c r="P17" s="29"/>
    </row>
    <row r="18" spans="1:16" x14ac:dyDescent="0.25">
      <c r="A18" s="29">
        <v>54</v>
      </c>
      <c r="B18" s="29">
        <v>2.7</v>
      </c>
      <c r="C18" s="29"/>
      <c r="D18" s="29">
        <v>2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x14ac:dyDescent="0.25">
      <c r="A19" s="29">
        <v>58</v>
      </c>
      <c r="B19" s="29">
        <v>3.15</v>
      </c>
      <c r="C19" s="29"/>
      <c r="D19" s="29">
        <v>2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x14ac:dyDescent="0.25">
      <c r="A20" s="29">
        <v>62</v>
      </c>
      <c r="B20" s="29">
        <v>3.6</v>
      </c>
      <c r="C20" s="29">
        <v>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25">
      <c r="A21" s="29">
        <v>66</v>
      </c>
      <c r="B21" s="29">
        <v>4.0999999999999996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 x14ac:dyDescent="0.25">
      <c r="A22" s="29">
        <v>70</v>
      </c>
      <c r="B22" s="29">
        <v>4.5999999999999996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25">
      <c r="A23" s="29">
        <v>74</v>
      </c>
      <c r="B23" s="29">
        <v>5.2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25">
      <c r="A24" s="29">
        <v>78</v>
      </c>
      <c r="B24" s="29">
        <v>5.8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5">
      <c r="A25" s="29">
        <v>82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5">
      <c r="A26" s="29">
        <v>86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25">
      <c r="A27" s="29">
        <v>90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83</v>
      </c>
      <c r="D54" s="13">
        <f t="shared" ref="D54:P54" si="0">SUM(D9:D51)</f>
        <v>74</v>
      </c>
      <c r="E54" s="13">
        <f t="shared" si="0"/>
        <v>0</v>
      </c>
      <c r="F54" s="13">
        <f t="shared" ref="F54" si="1">SUM(F9:F51)</f>
        <v>0</v>
      </c>
      <c r="G54" s="13">
        <f t="shared" si="0"/>
        <v>0</v>
      </c>
      <c r="H54" s="13">
        <f t="shared" si="0"/>
        <v>130</v>
      </c>
      <c r="I54" s="13">
        <f t="shared" si="0"/>
        <v>0</v>
      </c>
      <c r="J54" s="13">
        <f t="shared" si="0"/>
        <v>10</v>
      </c>
      <c r="K54" s="13">
        <f t="shared" si="0"/>
        <v>0</v>
      </c>
      <c r="L54" s="13">
        <f t="shared" si="0"/>
        <v>0</v>
      </c>
      <c r="M54" s="13">
        <f t="shared" si="0"/>
        <v>0</v>
      </c>
      <c r="N54" s="13">
        <f t="shared" si="0"/>
        <v>0</v>
      </c>
      <c r="O54" s="13">
        <f t="shared" si="0"/>
        <v>0</v>
      </c>
      <c r="P54" s="13">
        <f t="shared" si="0"/>
        <v>0</v>
      </c>
      <c r="Q54" s="19">
        <f>SUM(C54:P54)</f>
        <v>297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197.6</v>
      </c>
      <c r="D55" s="20">
        <f t="shared" ref="D55:P55" si="2">ROUND(D54/$B$6, 1)</f>
        <v>176.2</v>
      </c>
      <c r="E55" s="20">
        <f t="shared" si="2"/>
        <v>0</v>
      </c>
      <c r="F55" s="20">
        <f t="shared" si="2"/>
        <v>0</v>
      </c>
      <c r="G55" s="20">
        <f t="shared" si="2"/>
        <v>0</v>
      </c>
      <c r="H55" s="20">
        <f t="shared" si="2"/>
        <v>309.5</v>
      </c>
      <c r="I55" s="20">
        <f t="shared" si="2"/>
        <v>0</v>
      </c>
      <c r="J55" s="20">
        <f t="shared" si="2"/>
        <v>23.8</v>
      </c>
      <c r="K55" s="20">
        <f t="shared" si="2"/>
        <v>0</v>
      </c>
      <c r="L55" s="20">
        <f t="shared" si="2"/>
        <v>0</v>
      </c>
      <c r="M55" s="20">
        <f t="shared" si="2"/>
        <v>0</v>
      </c>
      <c r="N55" s="20">
        <f t="shared" si="2"/>
        <v>0</v>
      </c>
      <c r="O55" s="20">
        <f t="shared" si="2"/>
        <v>0</v>
      </c>
      <c r="P55" s="20">
        <f t="shared" si="2"/>
        <v>0</v>
      </c>
      <c r="Q55" s="21">
        <f>ROUND(SUM(C55:P55),0)</f>
        <v>707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>
        <f>ROUND('Berechnungen Grundflaeche'!C53, 2)</f>
        <v>6.84</v>
      </c>
      <c r="D56" s="22">
        <f>ROUND('Berechnungen Grundflaeche'!D53, 2)</f>
        <v>6.68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8.42</v>
      </c>
      <c r="I56" s="22">
        <f>ROUND('Berechnungen Grundflaeche'!I53, 2)</f>
        <v>0</v>
      </c>
      <c r="J56" s="22">
        <f>ROUND('Berechnungen Grundflaeche'!J53, 2)</f>
        <v>0.76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3">
        <f>ROUND('Berechnungen Grundflaeche'!Q53,1)</f>
        <v>22.7</v>
      </c>
      <c r="R56" s="19" t="s">
        <v>41</v>
      </c>
    </row>
    <row r="57" spans="1:18" ht="18" x14ac:dyDescent="0.25">
      <c r="A57" s="19"/>
      <c r="B57" s="19" t="s">
        <v>26</v>
      </c>
      <c r="C57" s="22">
        <f>ROUND('Berechnungen Grundflaeche'!C54, 2)</f>
        <v>16.29</v>
      </c>
      <c r="D57" s="22">
        <f>ROUND('Berechnungen Grundflaeche'!D54, 2)</f>
        <v>15.91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20.05</v>
      </c>
      <c r="I57" s="22">
        <f>ROUND('Berechnungen Grundflaeche'!I54, 2)</f>
        <v>0</v>
      </c>
      <c r="J57" s="22">
        <f>ROUND('Berechnungen Grundflaeche'!J54, 2)</f>
        <v>1.81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3">
        <f>ROUND('Berechnungen Grundflaeche'!Q54, 1)</f>
        <v>54.1</v>
      </c>
      <c r="R57" s="19" t="s">
        <v>42</v>
      </c>
    </row>
    <row r="58" spans="1:18" x14ac:dyDescent="0.25">
      <c r="A58" s="18"/>
      <c r="B58" s="18" t="s">
        <v>27</v>
      </c>
      <c r="C58" s="24">
        <f>ROUND(100 * 'Berechnungen Grundflaeche'!C55,0)</f>
        <v>30</v>
      </c>
      <c r="D58" s="24">
        <f>ROUND(100 * 'Berechnungen Grundflaeche'!D55,0)</f>
        <v>29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37</v>
      </c>
      <c r="I58" s="24">
        <f>ROUND(100 * 'Berechnungen Grundflaeche'!I55,0)</f>
        <v>0</v>
      </c>
      <c r="J58" s="24">
        <f>ROUND(100 * 'Berechnungen Grundflaeche'!J55,0)</f>
        <v>3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71.7</v>
      </c>
      <c r="D59" s="26">
        <f>ROUND('Berechnungen Vorrat'!D53, 1)</f>
        <v>71.3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84.1</v>
      </c>
      <c r="I59" s="26">
        <f>ROUND('Berechnungen Vorrat'!I53, 1)</f>
        <v>0</v>
      </c>
      <c r="J59" s="26">
        <f>ROUND('Berechnungen Vorrat'!J53, 1)</f>
        <v>7.8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235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170.6</v>
      </c>
      <c r="D60" s="26">
        <f>ROUND('Berechnungen Vorrat'!D54, 1)</f>
        <v>169.6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200.2</v>
      </c>
      <c r="I60" s="26">
        <f>ROUND('Berechnungen Vorrat'!I54, 1)</f>
        <v>0</v>
      </c>
      <c r="J60" s="26">
        <f>ROUND('Berechnungen Vorrat'!J54, 1)</f>
        <v>18.5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559</v>
      </c>
      <c r="R60" s="19" t="s">
        <v>38</v>
      </c>
    </row>
    <row r="61" spans="1:18" x14ac:dyDescent="0.25">
      <c r="A61" s="18"/>
      <c r="B61" s="18" t="s">
        <v>27</v>
      </c>
      <c r="C61" s="24">
        <f>ROUND(100 * 'Berechnungen Vorrat'!C55, 0)</f>
        <v>31</v>
      </c>
      <c r="D61" s="24">
        <f>ROUND(100 * 'Berechnungen Vorrat'!D55, 0)</f>
        <v>30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36</v>
      </c>
      <c r="I61" s="24">
        <f>ROUND(100 * 'Berechnungen Vorrat'!I55, 0)</f>
        <v>0</v>
      </c>
      <c r="J61" s="24">
        <f>ROUND(100 * 'Berechnungen Vorrat'!J55, 0)</f>
        <v>3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0.42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Kluppierungsprotokoll!C9/$B$6</f>
        <v>26.19047619047619</v>
      </c>
      <c r="D9" s="7">
        <f>Kluppierungsprotokoll!D9/$B$6</f>
        <v>21.428571428571431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59.523809523809526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Kluppierungsprotokoll!C10/$B$6</f>
        <v>26.19047619047619</v>
      </c>
      <c r="D10" s="8">
        <f>Kluppierungsprotokoll!D10/$B$6</f>
        <v>23.80952380952381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59.523809523809526</v>
      </c>
      <c r="I10" s="8">
        <f>Kluppierungsprotokoll!I10/$B$6</f>
        <v>0</v>
      </c>
      <c r="J10" s="8">
        <f>Kluppierungsprotokoll!J10/$B$6</f>
        <v>4.7619047619047619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Kluppierungsprotokoll!C11/$B$6</f>
        <v>33.333333333333336</v>
      </c>
      <c r="D11" s="8">
        <f>Kluppierungsprotokoll!D11/$B$6</f>
        <v>26.19047619047619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61.904761904761905</v>
      </c>
      <c r="I11" s="8">
        <f>Kluppierungsprotokoll!I11/$B$6</f>
        <v>0</v>
      </c>
      <c r="J11" s="8">
        <f>Kluppierungsprotokoll!J11/$B$6</f>
        <v>4.7619047619047619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Kluppierungsprotokoll!C12/$B$6</f>
        <v>23.80952380952381</v>
      </c>
      <c r="D12" s="8">
        <f>Kluppierungsprotokoll!D12/$B$6</f>
        <v>21.428571428571431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50</v>
      </c>
      <c r="I12" s="8">
        <f>Kluppierungsprotokoll!I12/$B$6</f>
        <v>0</v>
      </c>
      <c r="J12" s="8">
        <f>Kluppierungsprotokoll!J12/$B$6</f>
        <v>4.7619047619047619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Kluppierungsprotokoll!C13/$B$6</f>
        <v>28.571428571428573</v>
      </c>
      <c r="D13" s="8">
        <f>Kluppierungsprotokoll!D13/$B$6</f>
        <v>19.047619047619047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23.80952380952381</v>
      </c>
      <c r="I13" s="8">
        <f>Kluppierungsprotokoll!I13/$B$6</f>
        <v>0</v>
      </c>
      <c r="J13" s="8">
        <f>Kluppierungsprotokoll!J13/$B$6</f>
        <v>7.1428571428571432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Kluppierungsprotokoll!C14/$B$6</f>
        <v>30.952380952380953</v>
      </c>
      <c r="D14" s="8">
        <f>Kluppierungsprotokoll!D14/$B$6</f>
        <v>28.571428571428573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33.333333333333336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Kluppierungsprotokoll!C15/$B$6</f>
        <v>14.285714285714286</v>
      </c>
      <c r="D15" s="8">
        <f>Kluppierungsprotokoll!D15/$B$6</f>
        <v>11.904761904761905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9.5238095238095237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Kluppierungsprotokoll!C16/$B$6</f>
        <v>7.1428571428571432</v>
      </c>
      <c r="D16" s="8">
        <f>Kluppierungsprotokoll!D16/$B$6</f>
        <v>7.1428571428571432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4.7619047619047619</v>
      </c>
      <c r="I16" s="8">
        <f>Kluppierungsprotokoll!I16/$B$6</f>
        <v>0</v>
      </c>
      <c r="J16" s="8">
        <f>Kluppierungsprotokoll!J16/$B$6</f>
        <v>2.3809523809523809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Kluppierungsprotokoll!C17/$B$6</f>
        <v>2.3809523809523809</v>
      </c>
      <c r="D17" s="8">
        <f>Kluppierungsprotokoll!D17/$B$6</f>
        <v>7.1428571428571432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7.1428571428571432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Kluppierungsprotokoll!C18/$B$6</f>
        <v>0</v>
      </c>
      <c r="D18" s="8">
        <f>Kluppierungsprotokoll!D18/$B$6</f>
        <v>4.7619047619047619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Kluppierungsprotokoll!C19/$B$6</f>
        <v>0</v>
      </c>
      <c r="D19" s="8">
        <f>Kluppierungsprotokoll!D19/$B$6</f>
        <v>4.7619047619047619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Kluppierungsprotokoll!C20/$B$6</f>
        <v>4.7619047619047619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>
        <f>Kluppierungsprotokoll!A23</f>
        <v>74</v>
      </c>
      <c r="B23" s="8">
        <f>Kluppierungsprotokoll!B23</f>
        <v>5.2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78</v>
      </c>
      <c r="B24" s="8">
        <f>Kluppierungsprotokoll!B24</f>
        <v>5.8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82</v>
      </c>
      <c r="B25" s="8">
        <f>Kluppierungsprotokoll!B25</f>
        <v>0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86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90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0.42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Kluppierungsprotokoll!C9*($A9/200)^2*PI()</f>
        <v>0.27991590543485056</v>
      </c>
      <c r="D9" s="7">
        <f>Kluppierungsprotokoll!D9*($A9/200)^2*PI()</f>
        <v>0.22902210444669591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0.63617251235193306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Kluppierungsprotokoll!C10*($A10/200)^2*PI()</f>
        <v>0.41814598219280147</v>
      </c>
      <c r="D10" s="8">
        <f>Kluppierungsprotokoll!D10*($A10/200)^2*PI()</f>
        <v>0.38013271108436497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0.95033177771091237</v>
      </c>
      <c r="I10" s="8">
        <f>Kluppierungsprotokoll!I10*($A10/200)^2*PI()</f>
        <v>0</v>
      </c>
      <c r="J10" s="8">
        <f>Kluppierungsprotokoll!J10*($A10/200)^2*PI()</f>
        <v>7.6026542216872994E-2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Kluppierungsprotokoll!C11*($A11/200)^2*PI()</f>
        <v>0.7433008218393452</v>
      </c>
      <c r="D11" s="8">
        <f>Kluppierungsprotokoll!D11*($A11/200)^2*PI()</f>
        <v>0.58402207430234254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1.3804158119873553</v>
      </c>
      <c r="I11" s="8">
        <f>Kluppierungsprotokoll!I11*($A11/200)^2*PI()</f>
        <v>0</v>
      </c>
      <c r="J11" s="8">
        <f>Kluppierungsprotokoll!J11*($A11/200)^2*PI()</f>
        <v>0.10618583169133503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Kluppierungsprotokoll!C12*($A12/200)^2*PI()</f>
        <v>0.70685834705770334</v>
      </c>
      <c r="D12" s="8">
        <f>Kluppierungsprotokoll!D12*($A12/200)^2*PI()</f>
        <v>0.63617251235193306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1.4844025288211771</v>
      </c>
      <c r="I12" s="8">
        <f>Kluppierungsprotokoll!I12*($A12/200)^2*PI()</f>
        <v>0</v>
      </c>
      <c r="J12" s="8">
        <f>Kluppierungsprotokoll!J12*($A12/200)^2*PI()</f>
        <v>0.1413716694115407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Kluppierungsprotokoll!C13*($A13/200)^2*PI()</f>
        <v>1.0895043322649405</v>
      </c>
      <c r="D13" s="8">
        <f>Kluppierungsprotokoll!D13*($A13/200)^2*PI()</f>
        <v>0.72633622150996036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0.90792027688745036</v>
      </c>
      <c r="I13" s="8">
        <f>Kluppierungsprotokoll!I13*($A13/200)^2*PI()</f>
        <v>0</v>
      </c>
      <c r="J13" s="8">
        <f>Kluppierungsprotokoll!J13*($A13/200)^2*PI()</f>
        <v>0.27237608306623512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Kluppierungsprotokoll!C14*($A14/200)^2*PI()</f>
        <v>1.47434943232969</v>
      </c>
      <c r="D14" s="8">
        <f>Kluppierungsprotokoll!D14*($A14/200)^2*PI()</f>
        <v>1.3609379375350985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1.5877609271242814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Kluppierungsprotokoll!C15*($A15/200)^2*PI()</f>
        <v>0.83126541613985905</v>
      </c>
      <c r="D15" s="8">
        <f>Kluppierungsprotokoll!D15*($A15/200)^2*PI()</f>
        <v>0.69272118011654926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0.55417694409323948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Kluppierungsprotokoll!C16*($A16/200)^2*PI()</f>
        <v>0.4985707541247002</v>
      </c>
      <c r="D16" s="8">
        <f>Kluppierungsprotokoll!D16*($A16/200)^2*PI()</f>
        <v>0.4985707541247002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0.33238050274980013</v>
      </c>
      <c r="I16" s="8">
        <f>Kluppierungsprotokoll!I16*($A16/200)^2*PI()</f>
        <v>0</v>
      </c>
      <c r="J16" s="8">
        <f>Kluppierungsprotokoll!J16*($A16/200)^2*PI()</f>
        <v>0.16619025137490007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Kluppierungsprotokoll!C17*($A17/200)^2*PI()</f>
        <v>0.19634954084936207</v>
      </c>
      <c r="D17" s="8">
        <f>Kluppierungsprotokoll!D17*($A17/200)^2*PI()</f>
        <v>0.58904862254808621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0.58904862254808621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Kluppierungsprotokoll!C18*($A18/200)^2*PI()</f>
        <v>0</v>
      </c>
      <c r="D18" s="8">
        <f>Kluppierungsprotokoll!D18*($A18/200)^2*PI()</f>
        <v>0.45804420889339187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Kluppierungsprotokoll!C19*($A19/200)^2*PI()</f>
        <v>0</v>
      </c>
      <c r="D19" s="8">
        <f>Kluppierungsprotokoll!D19*($A19/200)^2*PI()</f>
        <v>0.52841588433380315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Kluppierungsprotokoll!C20*($A20/200)^2*PI()</f>
        <v>0.60381410801995827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25">
      <c r="A23" s="8">
        <f>Kluppierungsprotokoll!A23</f>
        <v>74</v>
      </c>
      <c r="B23" s="8">
        <f>Kluppierungsprotokoll!B23</f>
        <v>5.2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25">
      <c r="A24" s="8">
        <f>Kluppierungsprotokoll!A24</f>
        <v>78</v>
      </c>
      <c r="B24" s="8">
        <f>Kluppierungsprotokoll!B24</f>
        <v>5.8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82</v>
      </c>
      <c r="B25" s="8">
        <f>Kluppierungsprotokoll!B25</f>
        <v>0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86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90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>
        <f>SUM(C9:C51)</f>
        <v>6.8420746402532115</v>
      </c>
      <c r="D53" s="2">
        <f t="shared" ref="D53:P53" si="0">SUM(D9:D51)</f>
        <v>6.6834242112469253</v>
      </c>
      <c r="E53" s="2">
        <f t="shared" si="0"/>
        <v>0</v>
      </c>
      <c r="F53" s="2">
        <f t="shared" si="0"/>
        <v>0</v>
      </c>
      <c r="G53" s="2">
        <f t="shared" si="0"/>
        <v>0</v>
      </c>
      <c r="H53" s="2">
        <f t="shared" si="0"/>
        <v>8.4226099042742355</v>
      </c>
      <c r="I53" s="2">
        <f t="shared" si="0"/>
        <v>0</v>
      </c>
      <c r="J53" s="2">
        <f t="shared" si="0"/>
        <v>0.7621503777608839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22.710259133535253</v>
      </c>
    </row>
    <row r="54" spans="1:17" x14ac:dyDescent="0.25">
      <c r="A54" s="2" t="s">
        <v>24</v>
      </c>
      <c r="B54" s="2" t="s">
        <v>26</v>
      </c>
      <c r="C54" s="2">
        <f>C53/$B$6</f>
        <v>16.290653905364788</v>
      </c>
      <c r="D54" s="2">
        <f t="shared" ref="D54:P54" si="1">D53/$B$6</f>
        <v>15.912914788683157</v>
      </c>
      <c r="E54" s="2">
        <f t="shared" si="1"/>
        <v>0</v>
      </c>
      <c r="F54" s="2">
        <f t="shared" ref="F54" si="2">F53/$B$6</f>
        <v>0</v>
      </c>
      <c r="G54" s="2">
        <f t="shared" si="1"/>
        <v>0</v>
      </c>
      <c r="H54" s="2">
        <f t="shared" si="1"/>
        <v>20.053833105414846</v>
      </c>
      <c r="I54" s="2">
        <f t="shared" si="1"/>
        <v>0</v>
      </c>
      <c r="J54" s="2">
        <f t="shared" si="1"/>
        <v>1.8146437565735332</v>
      </c>
      <c r="K54" s="2">
        <f t="shared" si="1"/>
        <v>0</v>
      </c>
      <c r="L54" s="2">
        <f t="shared" si="1"/>
        <v>0</v>
      </c>
      <c r="M54" s="2">
        <f t="shared" si="1"/>
        <v>0</v>
      </c>
      <c r="N54" s="2">
        <f t="shared" si="1"/>
        <v>0</v>
      </c>
      <c r="O54" s="2">
        <f t="shared" si="1"/>
        <v>0</v>
      </c>
      <c r="P54" s="2">
        <f t="shared" si="1"/>
        <v>0</v>
      </c>
      <c r="Q54" s="2">
        <f>SUM(C54:P54)</f>
        <v>54.072045556036322</v>
      </c>
    </row>
    <row r="55" spans="1:17" x14ac:dyDescent="0.25">
      <c r="A55" s="2" t="s">
        <v>24</v>
      </c>
      <c r="B55" s="2" t="s">
        <v>31</v>
      </c>
      <c r="C55" s="2">
        <f>C54/$Q54</f>
        <v>0.3012768194331088</v>
      </c>
      <c r="D55" s="2">
        <f t="shared" ref="D55:P55" si="3">D54/$Q54</f>
        <v>0.29429097096377044</v>
      </c>
      <c r="E55" s="2">
        <f t="shared" si="3"/>
        <v>0</v>
      </c>
      <c r="F55" s="2">
        <f t="shared" ref="F55" si="4">F54/$Q54</f>
        <v>0</v>
      </c>
      <c r="G55" s="2">
        <f t="shared" si="3"/>
        <v>0</v>
      </c>
      <c r="H55" s="2">
        <f t="shared" si="3"/>
        <v>0.37087247022368547</v>
      </c>
      <c r="I55" s="2">
        <f t="shared" si="3"/>
        <v>0</v>
      </c>
      <c r="J55" s="2">
        <f t="shared" si="3"/>
        <v>3.3559739379435329E-2</v>
      </c>
      <c r="K55" s="2">
        <f t="shared" si="3"/>
        <v>0</v>
      </c>
      <c r="L55" s="2">
        <f t="shared" si="3"/>
        <v>0</v>
      </c>
      <c r="M55" s="2">
        <f t="shared" si="3"/>
        <v>0</v>
      </c>
      <c r="N55" s="2">
        <f t="shared" si="3"/>
        <v>0</v>
      </c>
      <c r="O55" s="2">
        <f t="shared" si="3"/>
        <v>0</v>
      </c>
      <c r="P55" s="2">
        <f t="shared" si="3"/>
        <v>0</v>
      </c>
      <c r="Q55" s="2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0.42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Kluppierungsprotokoll!C9*$B9</f>
        <v>2.2000000000000002</v>
      </c>
      <c r="D9" s="7">
        <f>Kluppierungsprotokoll!D9*$B9</f>
        <v>1.8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5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Kluppierungsprotokoll!C10*$B10</f>
        <v>3.3</v>
      </c>
      <c r="D10" s="8">
        <f>Kluppierungsprotokoll!D10*$B10</f>
        <v>3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7.5</v>
      </c>
      <c r="I10" s="8">
        <f>Kluppierungsprotokoll!I10*$B10</f>
        <v>0</v>
      </c>
      <c r="J10" s="8">
        <f>Kluppierungsprotokoll!J10*$B10</f>
        <v>0.6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Kluppierungsprotokoll!C11*$B11</f>
        <v>7</v>
      </c>
      <c r="D11" s="8">
        <f>Kluppierungsprotokoll!D11*$B11</f>
        <v>5.5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13</v>
      </c>
      <c r="I11" s="8">
        <f>Kluppierungsprotokoll!I11*$B11</f>
        <v>0</v>
      </c>
      <c r="J11" s="8">
        <f>Kluppierungsprotokoll!J11*$B11</f>
        <v>1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Kluppierungsprotokoll!C12*$B12</f>
        <v>7</v>
      </c>
      <c r="D12" s="8">
        <f>Kluppierungsprotokoll!D12*$B12</f>
        <v>6.3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14.7</v>
      </c>
      <c r="I12" s="8">
        <f>Kluppierungsprotokoll!I12*$B12</f>
        <v>0</v>
      </c>
      <c r="J12" s="8">
        <f>Kluppierungsprotokoll!J12*$B12</f>
        <v>1.4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Kluppierungsprotokoll!C13*$B13</f>
        <v>11.399999999999999</v>
      </c>
      <c r="D13" s="8">
        <f>Kluppierungsprotokoll!D13*$B13</f>
        <v>7.6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9.5</v>
      </c>
      <c r="I13" s="8">
        <f>Kluppierungsprotokoll!I13*$B13</f>
        <v>0</v>
      </c>
      <c r="J13" s="8">
        <f>Kluppierungsprotokoll!J13*$B13</f>
        <v>2.8499999999999996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Kluppierungsprotokoll!C14*$B14</f>
        <v>16.25</v>
      </c>
      <c r="D14" s="8">
        <f>Kluppierungsprotokoll!D14*$B14</f>
        <v>15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17.5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Kluppierungsprotokoll!C15*$B15</f>
        <v>9.3000000000000007</v>
      </c>
      <c r="D15" s="8">
        <f>Kluppierungsprotokoll!D15*$B15</f>
        <v>7.75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6.2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Kluppierungsprotokoll!C16*$B16</f>
        <v>5.6999999999999993</v>
      </c>
      <c r="D16" s="8">
        <f>Kluppierungsprotokoll!D16*$B16</f>
        <v>5.6999999999999993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3.8</v>
      </c>
      <c r="I16" s="8">
        <f>Kluppierungsprotokoll!I16*$B16</f>
        <v>0</v>
      </c>
      <c r="J16" s="8">
        <f>Kluppierungsprotokoll!J16*$B16</f>
        <v>1.9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Kluppierungsprotokoll!C17*$B17</f>
        <v>2.2999999999999998</v>
      </c>
      <c r="D17" s="8">
        <f>Kluppierungsprotokoll!D17*$B17</f>
        <v>6.8999999999999995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6.8999999999999995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Kluppierungsprotokoll!C18*$B18</f>
        <v>0</v>
      </c>
      <c r="D18" s="8">
        <f>Kluppierungsprotokoll!D18*$B18</f>
        <v>5.4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Kluppierungsprotokoll!C19*$B19</f>
        <v>0</v>
      </c>
      <c r="D19" s="8">
        <f>Kluppierungsprotokoll!D19*$B19</f>
        <v>6.3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Kluppierungsprotokoll!C20*$B20</f>
        <v>7.2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>
        <f>Kluppierungsprotokoll!A23</f>
        <v>74</v>
      </c>
      <c r="B23" s="8">
        <f>Kluppierungsprotokoll!B23</f>
        <v>5.2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78</v>
      </c>
      <c r="B24" s="8">
        <f>Kluppierungsprotokoll!B24</f>
        <v>5.8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82</v>
      </c>
      <c r="B25" s="8">
        <f>Kluppierungsprotokoll!B25</f>
        <v>0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86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90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71.650000000000006</v>
      </c>
      <c r="D53" s="2">
        <f t="shared" ref="D53:P53" si="0">SUM(D9:D51)</f>
        <v>71.25</v>
      </c>
      <c r="E53" s="2">
        <f t="shared" si="0"/>
        <v>0</v>
      </c>
      <c r="F53" s="2">
        <f t="shared" ref="F53" si="1">SUM(F9:F51)</f>
        <v>0</v>
      </c>
      <c r="G53" s="2">
        <f t="shared" si="0"/>
        <v>0</v>
      </c>
      <c r="H53" s="2">
        <f t="shared" si="0"/>
        <v>84.100000000000009</v>
      </c>
      <c r="I53" s="2">
        <f t="shared" si="0"/>
        <v>0</v>
      </c>
      <c r="J53" s="2">
        <f t="shared" si="0"/>
        <v>7.75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234.75</v>
      </c>
    </row>
    <row r="54" spans="1:17" x14ac:dyDescent="0.25">
      <c r="A54" s="2" t="s">
        <v>25</v>
      </c>
      <c r="B54" s="2" t="s">
        <v>26</v>
      </c>
      <c r="C54" s="2">
        <f>C53/$B$6</f>
        <v>170.5952380952381</v>
      </c>
      <c r="D54" s="2">
        <f t="shared" ref="D54:P54" si="2">D53/$B$6</f>
        <v>169.64285714285714</v>
      </c>
      <c r="E54" s="2">
        <f t="shared" si="2"/>
        <v>0</v>
      </c>
      <c r="F54" s="2">
        <f t="shared" ref="F54" si="3">F53/$B$6</f>
        <v>0</v>
      </c>
      <c r="G54" s="2">
        <f t="shared" si="2"/>
        <v>0</v>
      </c>
      <c r="H54" s="2">
        <f t="shared" si="2"/>
        <v>200.23809523809527</v>
      </c>
      <c r="I54" s="2">
        <f t="shared" si="2"/>
        <v>0</v>
      </c>
      <c r="J54" s="2">
        <f t="shared" si="2"/>
        <v>18.452380952380953</v>
      </c>
      <c r="K54" s="2">
        <f t="shared" si="2"/>
        <v>0</v>
      </c>
      <c r="L54" s="2">
        <f t="shared" si="2"/>
        <v>0</v>
      </c>
      <c r="M54" s="2">
        <f t="shared" si="2"/>
        <v>0</v>
      </c>
      <c r="N54" s="2">
        <f t="shared" si="2"/>
        <v>0</v>
      </c>
      <c r="O54" s="2">
        <f t="shared" si="2"/>
        <v>0</v>
      </c>
      <c r="P54" s="2">
        <f t="shared" si="2"/>
        <v>0</v>
      </c>
      <c r="Q54" s="2">
        <f>SUM(C54:P54)</f>
        <v>558.92857142857144</v>
      </c>
    </row>
    <row r="55" spans="1:17" x14ac:dyDescent="0.25">
      <c r="A55" s="2" t="s">
        <v>25</v>
      </c>
      <c r="B55" s="2" t="s">
        <v>31</v>
      </c>
      <c r="C55" s="2">
        <f>C54/$Q54</f>
        <v>0.30521831735889243</v>
      </c>
      <c r="D55" s="2">
        <f t="shared" ref="D55:P55" si="4">D54/$Q54</f>
        <v>0.30351437699680511</v>
      </c>
      <c r="E55" s="2">
        <f t="shared" si="4"/>
        <v>0</v>
      </c>
      <c r="F55" s="2">
        <f t="shared" ref="F55" si="5">F54/$Q54</f>
        <v>0</v>
      </c>
      <c r="G55" s="2">
        <f t="shared" si="4"/>
        <v>0</v>
      </c>
      <c r="H55" s="2">
        <f t="shared" si="4"/>
        <v>0.35825346112886053</v>
      </c>
      <c r="I55" s="2">
        <f t="shared" si="4"/>
        <v>0</v>
      </c>
      <c r="J55" s="2">
        <f t="shared" si="4"/>
        <v>3.301384451544196E-2</v>
      </c>
      <c r="K55" s="2">
        <f t="shared" si="4"/>
        <v>0</v>
      </c>
      <c r="L55" s="2">
        <f t="shared" si="4"/>
        <v>0</v>
      </c>
      <c r="M55" s="2">
        <f t="shared" si="4"/>
        <v>0</v>
      </c>
      <c r="N55" s="2">
        <f t="shared" si="4"/>
        <v>0</v>
      </c>
      <c r="O55" s="2">
        <f t="shared" si="4"/>
        <v>0</v>
      </c>
      <c r="P55" s="2">
        <f t="shared" si="4"/>
        <v>0</v>
      </c>
      <c r="Q55" s="2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Berchtold Lukas</cp:lastModifiedBy>
  <dcterms:created xsi:type="dcterms:W3CDTF">2022-03-10T11:48:40Z</dcterms:created>
  <dcterms:modified xsi:type="dcterms:W3CDTF">2024-01-24T09:33:52Z</dcterms:modified>
</cp:coreProperties>
</file>