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32\"/>
    </mc:Choice>
  </mc:AlternateContent>
  <bookViews>
    <workbookView xWindow="0" yWindow="0" windowWidth="9495" windowHeight="7575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K30" i="5"/>
  <c r="S30" i="5"/>
  <c r="P30" i="5"/>
  <c r="Q30" i="5"/>
  <c r="D30" i="5"/>
  <c r="L30" i="5"/>
  <c r="H30" i="5"/>
  <c r="E30" i="5"/>
  <c r="M30" i="5"/>
  <c r="F30" i="5"/>
  <c r="N30" i="5"/>
  <c r="G30" i="5"/>
  <c r="O30" i="5"/>
  <c r="I30" i="5"/>
  <c r="J30" i="5"/>
  <c r="R30" i="5"/>
  <c r="G34" i="5"/>
  <c r="O34" i="5"/>
  <c r="I34" i="5"/>
  <c r="L34" i="5"/>
  <c r="M34" i="5"/>
  <c r="F34" i="5"/>
  <c r="H34" i="5"/>
  <c r="P34" i="5"/>
  <c r="Q34" i="5"/>
  <c r="J34" i="5"/>
  <c r="R34" i="5"/>
  <c r="C34" i="5"/>
  <c r="K34" i="5"/>
  <c r="S34" i="5"/>
  <c r="D34" i="5"/>
  <c r="E34" i="5"/>
  <c r="N34" i="5"/>
  <c r="C30" i="6"/>
  <c r="K30" i="6"/>
  <c r="S30" i="6"/>
  <c r="P30" i="6"/>
  <c r="J30" i="6"/>
  <c r="D30" i="6"/>
  <c r="L30" i="6"/>
  <c r="H30" i="6"/>
  <c r="E30" i="6"/>
  <c r="M30" i="6"/>
  <c r="G30" i="6"/>
  <c r="I30" i="6"/>
  <c r="F30" i="6"/>
  <c r="N30" i="6"/>
  <c r="O30" i="6"/>
  <c r="Q30" i="6"/>
  <c r="R30" i="6"/>
  <c r="G34" i="6"/>
  <c r="O34" i="6"/>
  <c r="K34" i="6"/>
  <c r="H34" i="6"/>
  <c r="P34" i="6"/>
  <c r="L34" i="6"/>
  <c r="I34" i="6"/>
  <c r="Q34" i="6"/>
  <c r="C34" i="6"/>
  <c r="D34" i="6"/>
  <c r="M34" i="6"/>
  <c r="N34" i="6"/>
  <c r="J34" i="6"/>
  <c r="R34" i="6"/>
  <c r="F34" i="6"/>
  <c r="S34" i="6"/>
  <c r="E34" i="6"/>
  <c r="I32" i="6"/>
  <c r="Q32" i="6"/>
  <c r="J32" i="6"/>
  <c r="R32" i="6"/>
  <c r="F32" i="6"/>
  <c r="O32" i="6"/>
  <c r="P32" i="6"/>
  <c r="C32" i="6"/>
  <c r="K32" i="6"/>
  <c r="S32" i="6"/>
  <c r="M32" i="6"/>
  <c r="D32" i="6"/>
  <c r="L32" i="6"/>
  <c r="E32" i="6"/>
  <c r="N32" i="6"/>
  <c r="G32" i="6"/>
  <c r="H32" i="6"/>
  <c r="H33" i="5"/>
  <c r="P33" i="5"/>
  <c r="M33" i="5"/>
  <c r="N33" i="5"/>
  <c r="I33" i="5"/>
  <c r="Q33" i="5"/>
  <c r="E33" i="5"/>
  <c r="J33" i="5"/>
  <c r="R33" i="5"/>
  <c r="G33" i="5"/>
  <c r="C33" i="5"/>
  <c r="K33" i="5"/>
  <c r="S33" i="5"/>
  <c r="D33" i="5"/>
  <c r="L33" i="5"/>
  <c r="F33" i="5"/>
  <c r="O33" i="5"/>
  <c r="H33" i="6"/>
  <c r="P33" i="6"/>
  <c r="D33" i="6"/>
  <c r="M33" i="6"/>
  <c r="F33" i="6"/>
  <c r="O33" i="6"/>
  <c r="I33" i="6"/>
  <c r="Q33" i="6"/>
  <c r="J33" i="6"/>
  <c r="R33" i="6"/>
  <c r="C33" i="6"/>
  <c r="K33" i="6"/>
  <c r="S33" i="6"/>
  <c r="L33" i="6"/>
  <c r="E33" i="6"/>
  <c r="N33" i="6"/>
  <c r="G33" i="6"/>
  <c r="J31" i="5"/>
  <c r="R31" i="5"/>
  <c r="H31" i="5"/>
  <c r="C31" i="5"/>
  <c r="K31" i="5"/>
  <c r="S31" i="5"/>
  <c r="D31" i="5"/>
  <c r="L31" i="5"/>
  <c r="E31" i="5"/>
  <c r="M31" i="5"/>
  <c r="F31" i="5"/>
  <c r="N31" i="5"/>
  <c r="G31" i="5"/>
  <c r="O31" i="5"/>
  <c r="P31" i="5"/>
  <c r="I31" i="5"/>
  <c r="Q31" i="5"/>
  <c r="J31" i="6"/>
  <c r="R31" i="6"/>
  <c r="F31" i="6"/>
  <c r="H31" i="6"/>
  <c r="C31" i="6"/>
  <c r="K31" i="6"/>
  <c r="S31" i="6"/>
  <c r="N31" i="6"/>
  <c r="P31" i="6"/>
  <c r="Q31" i="6"/>
  <c r="D31" i="6"/>
  <c r="L31" i="6"/>
  <c r="O31" i="6"/>
  <c r="I31" i="6"/>
  <c r="E31" i="6"/>
  <c r="M31" i="6"/>
  <c r="G31" i="6"/>
  <c r="I32" i="5"/>
  <c r="Q32" i="5"/>
  <c r="F32" i="5"/>
  <c r="O32" i="5"/>
  <c r="H32" i="5"/>
  <c r="J32" i="5"/>
  <c r="R32" i="5"/>
  <c r="P32" i="5"/>
  <c r="C32" i="5"/>
  <c r="K32" i="5"/>
  <c r="S32" i="5"/>
  <c r="D32" i="5"/>
  <c r="L32" i="5"/>
  <c r="E32" i="5"/>
  <c r="M32" i="5"/>
  <c r="N32" i="5"/>
  <c r="G32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<sst xmlns="http://schemas.openxmlformats.org/spreadsheetml/2006/main" count="155" uniqueCount="56">
  <si>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</si>
  <si>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</si>
  <si>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</si>
  <si>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</si>
  <si>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</si>
  <si>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</si>
  <si>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</si>
  <si>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</si>
  <si>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</si>
  <si>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</si>
  <si>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</si>
  <si>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</si>
  <si>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</si>
  <si>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</si>
  <si>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</si>
  <si>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</si>
  <si>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</si>
  <si>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</si>
  <si>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</si>
  <si>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</si>
  <si>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</si>
  <si>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</si>
  <si>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</si>
  <si>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</si>
  <si>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</si>
  <si>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</si>
  <si>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</si>
  <si>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</si>
  <si>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</si>
  <si>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</si>
  <si>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</si>
  <si>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</si>
  <si>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</si>
  <si>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</si>
  <si>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</si>
  <si>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</si>
  <si>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</si>
  <si>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</si>
  <si>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</si>
  <si>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</si>
  <si>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</si>
  <si>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</si>
  <si>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</si>
  <si>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</si>
  <si>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</si>
  <si>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</si>
  <si>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</si>
  <si>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</si>
  <si>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</si>
  <si>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</si>
  <si>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</si>
  <si>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</si>
  <si>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</si>
  <si>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</si>
  <si>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VD32 - Roche à Roux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</si>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</sst>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R21" sqref="R21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40868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1.1100000000000001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12</v>
      </c>
      <c r="D11" s="8"/>
      <c r="E11" s="8"/>
      <c r="F11" s="8"/>
      <c r="G11" s="8"/>
      <c r="H11" s="8"/>
      <c r="I11" s="8">
        <v>20</v>
      </c>
      <c r="J11" s="8">
        <v>1</v>
      </c>
      <c r="K11" s="8"/>
      <c r="L11" s="8"/>
      <c r="M11" s="8"/>
      <c r="N11" s="8"/>
      <c r="O11" s="8"/>
      <c r="P11" s="8"/>
      <c r="Q11" s="8"/>
      <c r="R11" s="8">
        <v>1</v>
      </c>
      <c r="S11" s="8">
        <v>1</v>
      </c>
    </row>
    <row r="12" spans="1:19" x14ac:dyDescent="0.25">
      <c r="A12" s="8">
        <v>22</v>
      </c>
      <c r="B12" s="8">
        <v>0.28999999999999998</v>
      </c>
      <c r="C12" s="8">
        <v>1</v>
      </c>
      <c r="D12" s="8"/>
      <c r="E12" s="8"/>
      <c r="F12" s="8"/>
      <c r="G12" s="8"/>
      <c r="H12" s="8"/>
      <c r="I12" s="8">
        <v>14</v>
      </c>
      <c r="J12" s="8"/>
      <c r="K12" s="8"/>
      <c r="L12" s="8"/>
      <c r="M12" s="8"/>
      <c r="N12" s="8"/>
      <c r="O12" s="8"/>
      <c r="P12" s="8">
        <v>1</v>
      </c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4</v>
      </c>
      <c r="D13" s="8"/>
      <c r="E13" s="8"/>
      <c r="F13" s="8"/>
      <c r="G13" s="8"/>
      <c r="H13" s="8"/>
      <c r="I13" s="8">
        <v>20</v>
      </c>
      <c r="J13" s="8">
        <v>3</v>
      </c>
      <c r="K13" s="8"/>
      <c r="L13" s="8"/>
      <c r="M13" s="8"/>
      <c r="N13" s="8"/>
      <c r="O13" s="8"/>
      <c r="P13" s="8"/>
      <c r="Q13" s="8"/>
      <c r="R13" s="8">
        <v>1</v>
      </c>
      <c r="S13" s="8">
        <v>1</v>
      </c>
    </row>
    <row r="14" spans="1:19" x14ac:dyDescent="0.25">
      <c r="A14" s="8">
        <v>30</v>
      </c>
      <c r="B14" s="8">
        <v>0.67</v>
      </c>
      <c r="C14" s="8">
        <v>1</v>
      </c>
      <c r="D14" s="8"/>
      <c r="E14" s="8"/>
      <c r="F14" s="8">
        <v>1</v>
      </c>
      <c r="G14" s="8"/>
      <c r="H14" s="8"/>
      <c r="I14" s="8">
        <v>22</v>
      </c>
      <c r="J14" s="8">
        <v>4</v>
      </c>
      <c r="K14" s="8">
        <v>1</v>
      </c>
      <c r="L14" s="8">
        <v>1</v>
      </c>
      <c r="M14" s="8"/>
      <c r="N14" s="8"/>
      <c r="O14" s="8"/>
      <c r="P14" s="8"/>
      <c r="Q14" s="8"/>
      <c r="R14" s="8"/>
      <c r="S14" s="8">
        <v>1</v>
      </c>
    </row>
    <row r="15" spans="1:19" x14ac:dyDescent="0.25">
      <c r="A15" s="8">
        <v>34</v>
      </c>
      <c r="B15" s="8">
        <v>0.92</v>
      </c>
      <c r="C15" s="8">
        <v>4</v>
      </c>
      <c r="D15" s="8"/>
      <c r="E15" s="8">
        <v>1</v>
      </c>
      <c r="F15" s="8">
        <v>2</v>
      </c>
      <c r="G15" s="8"/>
      <c r="H15" s="8"/>
      <c r="I15" s="8">
        <v>31</v>
      </c>
      <c r="J15" s="8">
        <v>6</v>
      </c>
      <c r="K15" s="8"/>
      <c r="L15" s="8"/>
      <c r="M15" s="8"/>
      <c r="N15" s="8"/>
      <c r="O15" s="8"/>
      <c r="P15" s="8"/>
      <c r="Q15" s="8"/>
      <c r="R15" s="8">
        <v>1</v>
      </c>
      <c r="S15" s="8">
        <v>1</v>
      </c>
    </row>
    <row r="16" spans="1:19" x14ac:dyDescent="0.25">
      <c r="A16" s="8">
        <v>38</v>
      </c>
      <c r="B16" s="8">
        <v>1.21</v>
      </c>
      <c r="C16" s="8">
        <v>7</v>
      </c>
      <c r="D16" s="8"/>
      <c r="E16" s="8"/>
      <c r="F16" s="8">
        <v>2</v>
      </c>
      <c r="G16" s="8"/>
      <c r="H16" s="8"/>
      <c r="I16" s="8">
        <v>36</v>
      </c>
      <c r="J16" s="8">
        <v>4</v>
      </c>
      <c r="K16" s="8">
        <v>1</v>
      </c>
      <c r="L16" s="8"/>
      <c r="M16" s="8"/>
      <c r="N16" s="8"/>
      <c r="O16" s="8"/>
      <c r="P16" s="8">
        <v>1</v>
      </c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4</v>
      </c>
      <c r="D17" s="8"/>
      <c r="E17" s="8"/>
      <c r="F17" s="8">
        <v>1</v>
      </c>
      <c r="G17" s="8"/>
      <c r="H17" s="8"/>
      <c r="I17" s="8">
        <v>20</v>
      </c>
      <c r="J17" s="8">
        <v>9</v>
      </c>
      <c r="K17" s="8"/>
      <c r="L17" s="8"/>
      <c r="M17" s="8"/>
      <c r="N17" s="8"/>
      <c r="O17" s="8"/>
      <c r="P17" s="8">
        <v>1</v>
      </c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6</v>
      </c>
      <c r="D18" s="8"/>
      <c r="E18" s="8"/>
      <c r="F18" s="8">
        <v>2</v>
      </c>
      <c r="G18" s="8"/>
      <c r="H18" s="8"/>
      <c r="I18" s="8">
        <v>26</v>
      </c>
      <c r="J18" s="8">
        <v>5</v>
      </c>
      <c r="K18" s="8">
        <v>1</v>
      </c>
      <c r="L18" s="8"/>
      <c r="M18" s="8"/>
      <c r="N18" s="8"/>
      <c r="O18" s="8"/>
      <c r="P18" s="8">
        <v>1</v>
      </c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3</v>
      </c>
      <c r="D19" s="8"/>
      <c r="E19" s="8"/>
      <c r="F19" s="8">
        <v>3</v>
      </c>
      <c r="G19" s="8"/>
      <c r="H19" s="8"/>
      <c r="I19" s="8">
        <v>18</v>
      </c>
      <c r="J19" s="8">
        <v>4</v>
      </c>
      <c r="K19" s="8"/>
      <c r="L19" s="8"/>
      <c r="M19" s="8"/>
      <c r="N19" s="8"/>
      <c r="O19" s="8"/>
      <c r="P19" s="8">
        <v>1</v>
      </c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1</v>
      </c>
      <c r="D20" s="8"/>
      <c r="E20" s="8"/>
      <c r="F20" s="8"/>
      <c r="G20" s="8"/>
      <c r="H20" s="8"/>
      <c r="I20" s="8">
        <v>8</v>
      </c>
      <c r="J20" s="8">
        <v>1</v>
      </c>
      <c r="K20" s="8"/>
      <c r="L20" s="8"/>
      <c r="M20" s="8"/>
      <c r="N20" s="8"/>
      <c r="O20" s="8"/>
      <c r="P20" s="8">
        <v>1</v>
      </c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2</v>
      </c>
      <c r="D21" s="8"/>
      <c r="E21" s="8"/>
      <c r="F21" s="8">
        <v>2</v>
      </c>
      <c r="G21" s="8"/>
      <c r="H21" s="8"/>
      <c r="I21" s="8">
        <v>10</v>
      </c>
      <c r="J21" s="8">
        <v>2</v>
      </c>
      <c r="K21" s="8"/>
      <c r="L21" s="8"/>
      <c r="M21" s="8"/>
      <c r="N21" s="8"/>
      <c r="O21" s="8"/>
      <c r="P21" s="8">
        <v>1</v>
      </c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1</v>
      </c>
      <c r="D22" s="8"/>
      <c r="E22" s="8"/>
      <c r="F22" s="8">
        <v>1</v>
      </c>
      <c r="G22" s="8"/>
      <c r="H22" s="8"/>
      <c r="I22" s="8">
        <v>6</v>
      </c>
      <c r="J22" s="8"/>
      <c r="K22" s="8"/>
      <c r="L22" s="8"/>
      <c r="M22" s="8"/>
      <c r="N22" s="8"/>
      <c r="O22" s="8"/>
      <c r="P22" s="8">
        <v>1</v>
      </c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1</v>
      </c>
      <c r="D23" s="8"/>
      <c r="E23" s="8"/>
      <c r="F23" s="8"/>
      <c r="G23" s="8"/>
      <c r="H23" s="8"/>
      <c r="I23" s="8">
        <v>1</v>
      </c>
      <c r="J23" s="8">
        <v>2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>
        <v>2</v>
      </c>
      <c r="J25" s="8">
        <v>1</v>
      </c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47</v>
      </c>
      <c r="D54" s="12">
        <f t="shared" ref="D54:S54" si="0">SUM(D9:D51)</f>
        <v>0</v>
      </c>
      <c r="E54" s="12">
        <f t="shared" si="0"/>
        <v>1</v>
      </c>
      <c r="F54" s="12">
        <f t="shared" ref="F54:G54" si="1">SUM(F9:F51)</f>
        <v>14</v>
      </c>
      <c r="G54" s="12">
        <f t="shared" si="1"/>
        <v>0</v>
      </c>
      <c r="H54" s="12">
        <f t="shared" si="0"/>
        <v>0</v>
      </c>
      <c r="I54" s="12">
        <f t="shared" si="0"/>
        <v>235</v>
      </c>
      <c r="J54" s="12">
        <f t="shared" si="0"/>
        <v>42</v>
      </c>
      <c r="K54" s="12">
        <f t="shared" si="0"/>
        <v>3</v>
      </c>
      <c r="L54" s="12">
        <f t="shared" si="0"/>
        <v>1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8</v>
      </c>
      <c r="Q54" s="12">
        <f t="shared" si="2"/>
        <v>0</v>
      </c>
      <c r="R54" s="12">
        <f t="shared" si="0"/>
        <v>3</v>
      </c>
      <c r="S54" s="12">
        <f t="shared" si="0"/>
        <v>4</v>
      </c>
      <c r="T54" s="13">
        <f>SUM(C54:S54)</f>
        <v>358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42.3</v>
      </c>
      <c r="D55" s="20">
        <f t="shared" ref="D55:S55" si="3">ROUND(D54/$B$6, 1)</f>
        <v>0</v>
      </c>
      <c r="E55" s="20">
        <f t="shared" si="3"/>
        <v>0.9</v>
      </c>
      <c r="F55" s="20">
        <f t="shared" si="3"/>
        <v>12.6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211.7</v>
      </c>
      <c r="J55" s="20">
        <f t="shared" si="3"/>
        <v>37.799999999999997</v>
      </c>
      <c r="K55" s="20">
        <f t="shared" si="3"/>
        <v>2.7</v>
      </c>
      <c r="L55" s="20">
        <f t="shared" si="3"/>
        <v>0.9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7.2</v>
      </c>
      <c r="Q55" s="20">
        <f t="shared" si="5"/>
        <v>0</v>
      </c>
      <c r="R55" s="20">
        <f t="shared" si="3"/>
        <v>2.7</v>
      </c>
      <c r="S55" s="20">
        <f t="shared" si="3"/>
        <v>3.6</v>
      </c>
      <c r="T55" s="21">
        <f>ROUND(SUM(C55:S55),0)</f>
        <v>322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5.33</v>
      </c>
      <c r="D56" s="22">
        <f>ROUND('Calcul surface terriere'!D53, 2)</f>
        <v>0</v>
      </c>
      <c r="E56" s="22">
        <f>ROUND('Calcul surface terriere'!E53, 2)</f>
        <v>0.09</v>
      </c>
      <c r="F56" s="22">
        <f>ROUND('Calcul surface terriere'!F53, 2)</f>
        <v>2.37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29.05</v>
      </c>
      <c r="J56" s="22">
        <f>ROUND('Calcul surface terriere'!J53, 2)</f>
        <v>6.2</v>
      </c>
      <c r="K56" s="22">
        <f>ROUND('Calcul surface terriere'!K53, 2)</f>
        <v>0.35</v>
      </c>
      <c r="L56" s="22">
        <f>ROUND('Calcul surface terriere'!L53, 2)</f>
        <v>7.0000000000000007E-2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1.45</v>
      </c>
      <c r="Q56" s="22">
        <f>ROUND('Calcul surface terriere'!Q53, 2)</f>
        <v>0</v>
      </c>
      <c r="R56" s="22">
        <f>ROUND('Calcul surface terriere'!R53, 2)</f>
        <v>0.17</v>
      </c>
      <c r="S56" s="22">
        <f>ROUND('Calcul surface terriere'!S53, 2)</f>
        <v>0.24</v>
      </c>
      <c r="T56" s="23">
        <f>ROUND('Calcul surface terriere'!T53,1)</f>
        <v>45.3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4.8</v>
      </c>
      <c r="D57" s="22">
        <f>ROUND('Calcul surface terriere'!D54, 2)</f>
        <v>0</v>
      </c>
      <c r="E57" s="22">
        <f>ROUND('Calcul surface terriere'!E54, 2)</f>
        <v>0.08</v>
      </c>
      <c r="F57" s="22">
        <f>ROUND('Calcul surface terriere'!F54, 2)</f>
        <v>2.13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26.18</v>
      </c>
      <c r="J57" s="22">
        <f>ROUND('Calcul surface terriere'!J54, 2)</f>
        <v>5.59</v>
      </c>
      <c r="K57" s="22">
        <f>ROUND('Calcul surface terriere'!K54, 2)</f>
        <v>0.32</v>
      </c>
      <c r="L57" s="22">
        <f>ROUND('Calcul surface terriere'!L54, 2)</f>
        <v>0.06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1.3</v>
      </c>
      <c r="Q57" s="22">
        <f>ROUND('Calcul surface terriere'!Q54, 2)</f>
        <v>0</v>
      </c>
      <c r="R57" s="22">
        <f>ROUND('Calcul surface terriere'!R54, 2)</f>
        <v>0.15</v>
      </c>
      <c r="S57" s="22">
        <f>ROUND('Calcul surface terriere'!S54, 2)</f>
        <v>0.22</v>
      </c>
      <c r="T57" s="23">
        <f>ROUND('Calcul surface terriere'!T54, 1)</f>
        <v>40.799999999999997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12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5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64</v>
      </c>
      <c r="J58" s="24">
        <f>ROUND(100 * 'Calcul surface terriere'!J55,0)</f>
        <v>14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3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59.5</v>
      </c>
      <c r="D59" s="26">
        <f>ROUND('Calcul volume sur pied'!D53, 1)</f>
        <v>0</v>
      </c>
      <c r="E59" s="26">
        <f>ROUND('Calcul volume sur pied'!E53, 1)</f>
        <v>0.9</v>
      </c>
      <c r="F59" s="26">
        <f>ROUND('Calcul volume sur pied'!F53, 1)</f>
        <v>27.7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325.89999999999998</v>
      </c>
      <c r="J59" s="26">
        <f>ROUND('Calcul volume sur pied'!J53, 1)</f>
        <v>71.400000000000006</v>
      </c>
      <c r="K59" s="26">
        <f>ROUND('Calcul volume sur pied'!K53, 1)</f>
        <v>3.8</v>
      </c>
      <c r="L59" s="26">
        <f>ROUND('Calcul volume sur pied'!L53, 1)</f>
        <v>0.7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17.2</v>
      </c>
      <c r="Q59" s="26">
        <f>ROUND('Calcul volume sur pied'!Q53, 1)</f>
        <v>0</v>
      </c>
      <c r="R59" s="26">
        <f>ROUND('Calcul volume sur pied'!R53, 1)</f>
        <v>1.6</v>
      </c>
      <c r="S59" s="26">
        <f>ROUND('Calcul volume sur pied'!S53, 1)</f>
        <v>2.2000000000000002</v>
      </c>
      <c r="T59" s="27">
        <f>ROUND('Calcul volume sur pied'!T53, 0)</f>
        <v>511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53.6</v>
      </c>
      <c r="D60" s="26">
        <f>ROUND('Calcul volume sur pied'!D54, 1)</f>
        <v>0</v>
      </c>
      <c r="E60" s="26">
        <f>ROUND('Calcul volume sur pied'!E54, 1)</f>
        <v>0.8</v>
      </c>
      <c r="F60" s="26">
        <f>ROUND('Calcul volume sur pied'!F54, 1)</f>
        <v>25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293.60000000000002</v>
      </c>
      <c r="J60" s="26">
        <f>ROUND('Calcul volume sur pied'!J54, 1)</f>
        <v>64.3</v>
      </c>
      <c r="K60" s="26">
        <f>ROUND('Calcul volume sur pied'!K54, 1)</f>
        <v>3.4</v>
      </c>
      <c r="L60" s="26">
        <f>ROUND('Calcul volume sur pied'!L54, 1)</f>
        <v>0.6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15.5</v>
      </c>
      <c r="Q60" s="26">
        <f>ROUND('Calcul volume sur pied'!Q54, 1)</f>
        <v>0</v>
      </c>
      <c r="R60" s="26">
        <f>ROUND('Calcul volume sur pied'!R54, 1)</f>
        <v>1.4</v>
      </c>
      <c r="S60" s="26">
        <f>ROUND('Calcul volume sur pied'!S54, 1)</f>
        <v>2</v>
      </c>
      <c r="T60" s="27">
        <f>ROUND('Calcul volume sur pied'!T54, 0)</f>
        <v>460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12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5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64</v>
      </c>
      <c r="J61" s="24">
        <f>ROUND(100 * 'Calcul volume sur pied'!J55, 0)</f>
        <v>14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3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1.1100000000000001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10.810810810810811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18.018018018018015</v>
      </c>
      <c r="J11" s="8">
        <f>'Protocole Inventaire'!J11/$B$6</f>
        <v>0.9009009009009008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0.9009009009009008</v>
      </c>
      <c r="S11" s="8">
        <f>'Protocole Inventaire'!S11/$B$6</f>
        <v>0.9009009009009008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0.9009009009009008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12.612612612612612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0.9009009009009008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3.6036036036036032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18.018018018018015</v>
      </c>
      <c r="J13" s="8">
        <f>'Protocole Inventaire'!J13/$B$6</f>
        <v>2.7027027027027026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0.9009009009009008</v>
      </c>
      <c r="S13" s="8">
        <f>'Protocole Inventaire'!S13/$B$6</f>
        <v>0.9009009009009008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0.9009009009009008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0.9009009009009008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19.819819819819816</v>
      </c>
      <c r="J14" s="8">
        <f>'Protocole Inventaire'!J14/$B$6</f>
        <v>3.6036036036036032</v>
      </c>
      <c r="K14" s="8">
        <f>'Protocole Inventaire'!K14/$B$6</f>
        <v>0.9009009009009008</v>
      </c>
      <c r="L14" s="8">
        <f>'Protocole Inventaire'!L14/$B$6</f>
        <v>0.9009009009009008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0.9009009009009008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3.6036036036036032</v>
      </c>
      <c r="D15" s="8">
        <f>'Protocole Inventaire'!D15/$B$6</f>
        <v>0</v>
      </c>
      <c r="E15" s="8">
        <f>'Protocole Inventaire'!E15/$B$6</f>
        <v>0.9009009009009008</v>
      </c>
      <c r="F15" s="8">
        <f>'Protocole Inventaire'!F15/$B$6</f>
        <v>1.8018018018018016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27.927927927927925</v>
      </c>
      <c r="J15" s="8">
        <f>'Protocole Inventaire'!J15/$B$6</f>
        <v>5.4054054054054053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0.9009009009009008</v>
      </c>
      <c r="S15" s="8">
        <f>'Protocole Inventaire'!S15/$B$6</f>
        <v>0.9009009009009008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6.3063063063063058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1.8018018018018016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32.432432432432428</v>
      </c>
      <c r="J16" s="8">
        <f>'Protocole Inventaire'!J16/$B$6</f>
        <v>3.6036036036036032</v>
      </c>
      <c r="K16" s="8">
        <f>'Protocole Inventaire'!K16/$B$6</f>
        <v>0.9009009009009008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0.9009009009009008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3.6036036036036032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0.9009009009009008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18.018018018018015</v>
      </c>
      <c r="J17" s="8">
        <f>'Protocole Inventaire'!J17/$B$6</f>
        <v>8.108108108108107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0.9009009009009008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5.4054054054054053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1.8018018018018016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23.423423423423422</v>
      </c>
      <c r="J18" s="8">
        <f>'Protocole Inventaire'!J18/$B$6</f>
        <v>4.5045045045045038</v>
      </c>
      <c r="K18" s="8">
        <f>'Protocole Inventaire'!K18/$B$6</f>
        <v>0.9009009009009008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0.9009009009009008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2.7027027027027026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2.7027027027027026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16.216216216216214</v>
      </c>
      <c r="J19" s="8">
        <f>'Protocole Inventaire'!J19/$B$6</f>
        <v>3.6036036036036032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0.9009009009009008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0.9009009009009008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7.2072072072072064</v>
      </c>
      <c r="J20" s="8">
        <f>'Protocole Inventaire'!J20/$B$6</f>
        <v>0.9009009009009008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0.9009009009009008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1.8018018018018016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1.8018018018018016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9.0090090090090076</v>
      </c>
      <c r="J21" s="8">
        <f>'Protocole Inventaire'!J21/$B$6</f>
        <v>1.8018018018018016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0.9009009009009008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0.9009009009009008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0.9009009009009008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5.4054054054054053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0.9009009009009008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0.9009009009009008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0.9009009009009008</v>
      </c>
      <c r="J23" s="8">
        <f>'Protocole Inventaire'!J23/$B$6</f>
        <v>1.8018018018018016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0.9009009009009008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1.8018018018018016</v>
      </c>
      <c r="J25" s="8">
        <f>'Protocole Inventaire'!J25/$B$6</f>
        <v>0.9009009009009008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1.1100000000000001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0.30536280592892789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0.50893800988154636</v>
      </c>
      <c r="J11" s="8">
        <f>'Protocole Inventaire'!J11*($A11/200)^2*PI()</f>
        <v>2.5446900494077322E-2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2.5446900494077322E-2</v>
      </c>
      <c r="S11" s="8">
        <f>'Protocole Inventaire'!S11*($A11/200)^2*PI()</f>
        <v>2.5446900494077322E-2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0.53218579551811096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3.8013271108436497E-2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0.21237166338267005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1.0618583169133502</v>
      </c>
      <c r="J13" s="8">
        <f>'Protocole Inventaire'!J13*($A13/200)^2*PI()</f>
        <v>0.15927874753700255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5.3092915845667513E-2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7.0685834705770348E-2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1.5550883635269477</v>
      </c>
      <c r="J14" s="8">
        <f>'Protocole Inventaire'!J14*($A14/200)^2*PI()</f>
        <v>0.28274333882308139</v>
      </c>
      <c r="K14" s="8">
        <f>'Protocole Inventaire'!K14*($A14/200)^2*PI()</f>
        <v>7.0685834705770348E-2</v>
      </c>
      <c r="L14" s="8">
        <f>'Protocole Inventaire'!L14*($A14/200)^2*PI()</f>
        <v>7.0685834705770348E-2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7.0685834705770348E-2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0.36316811075498018</v>
      </c>
      <c r="D15" s="8">
        <f>'Protocole Inventaire'!D15*($A15/200)^2*PI()</f>
        <v>0</v>
      </c>
      <c r="E15" s="8">
        <f>'Protocole Inventaire'!E15*($A15/200)^2*PI()</f>
        <v>9.0792027688745044E-2</v>
      </c>
      <c r="F15" s="8">
        <f>'Protocole Inventaire'!F15*($A15/200)^2*PI()</f>
        <v>0.18158405537749009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2.8145528583510959</v>
      </c>
      <c r="J15" s="8">
        <f>'Protocole Inventaire'!J15*($A15/200)^2*PI()</f>
        <v>0.54475216613247024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9.0792027688745044E-2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0.7938804635621407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0.22682298958918307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4.0828138126052957</v>
      </c>
      <c r="J16" s="8">
        <f>'Protocole Inventaire'!J16*($A16/200)^2*PI()</f>
        <v>0.45364597917836613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0.11341149479459153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0.55417694409323948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0.13854423602330987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2.770884720466197</v>
      </c>
      <c r="J17" s="8">
        <f>'Protocole Inventaire'!J17*($A17/200)^2*PI()</f>
        <v>1.2468981242097887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0.13854423602330987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0.9971415082494004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0.33238050274980013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4.3209465357474013</v>
      </c>
      <c r="J18" s="8">
        <f>'Protocole Inventaire'!J18*($A18/200)^2*PI()</f>
        <v>0.83095125687450033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0.16619025137490007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0.58904862254808621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3.5342917352885173</v>
      </c>
      <c r="J19" s="8">
        <f>'Protocole Inventaire'!J19*($A19/200)^2*PI()</f>
        <v>0.78539816339744828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0.19634954084936207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0.22902210444669593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1.8321768355735675</v>
      </c>
      <c r="J20" s="8">
        <f>'Protocole Inventaire'!J20*($A20/200)^2*PI()</f>
        <v>0.22902210444669593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0.22902210444669593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0.52841588433380315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0.52841588433380315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2.642079421669016</v>
      </c>
      <c r="J21" s="8">
        <f>'Protocole Inventaire'!J21*($A21/200)^2*PI()</f>
        <v>0.52841588433380315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0.26420794216690158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0.30190705400997914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0.30190705400997914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1.8114423240598747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0.30190705400997914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0.68423887995185706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0.8601680685528853</v>
      </c>
      <c r="J25" s="8">
        <f>'Protocole Inventaire'!J25*($A25/200)^2*PI()</f>
        <v>0.43008403427644265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5.3253137071000598</v>
      </c>
      <c r="D53">
        <f t="shared" ref="D53:S53" si="0">SUM(D9:D51)</f>
        <v>0</v>
      </c>
      <c r="E53">
        <f t="shared" si="0"/>
        <v>9.0792027688745044E-2</v>
      </c>
      <c r="F53">
        <f t="shared" si="0"/>
        <v>2.3693891793374218</v>
      </c>
      <c r="G53">
        <f t="shared" si="0"/>
        <v>0</v>
      </c>
      <c r="H53">
        <f t="shared" si="0"/>
        <v>0</v>
      </c>
      <c r="I53">
        <f t="shared" si="0"/>
        <v>29.054391338194481</v>
      </c>
      <c r="J53">
        <f t="shared" si="0"/>
        <v>6.2008755796555342</v>
      </c>
      <c r="K53">
        <f t="shared" si="0"/>
        <v>0.35028758087526196</v>
      </c>
      <c r="L53">
        <f t="shared" si="0"/>
        <v>7.0685834705770348E-2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1.4476458947741766</v>
      </c>
      <c r="Q53">
        <f t="shared" si="0"/>
        <v>0</v>
      </c>
      <c r="R53">
        <f t="shared" si="0"/>
        <v>0.16933184402848989</v>
      </c>
      <c r="S53">
        <f t="shared" si="0"/>
        <v>0.24001767873426022</v>
      </c>
      <c r="T53">
        <f>SUM(C53:S53)</f>
        <v>45.318730665094201</v>
      </c>
    </row>
    <row r="54" spans="1:20" x14ac:dyDescent="0.25">
      <c r="A54" t="s">
        <v>49</v>
      </c>
      <c r="B54" t="s">
        <v>30</v>
      </c>
      <c r="C54">
        <f>C53/$B$6</f>
        <v>4.7975799163063595</v>
      </c>
      <c r="D54">
        <f t="shared" ref="D54:S54" si="1">D53/$B$6</f>
        <v>0</v>
      </c>
      <c r="E54">
        <f t="shared" si="1"/>
        <v>8.1794619539409946E-2</v>
      </c>
      <c r="F54">
        <f t="shared" si="1"/>
        <v>2.1345848462499295</v>
      </c>
      <c r="G54">
        <f t="shared" si="1"/>
        <v>0</v>
      </c>
      <c r="H54">
        <f t="shared" si="1"/>
        <v>0</v>
      </c>
      <c r="I54">
        <f t="shared" si="1"/>
        <v>26.175127331706737</v>
      </c>
      <c r="J54">
        <f t="shared" si="1"/>
        <v>5.5863743960860663</v>
      </c>
      <c r="K54">
        <f t="shared" si="1"/>
        <v>0.31557439718492064</v>
      </c>
      <c r="L54">
        <f t="shared" si="1"/>
        <v>6.3680932167360663E-2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1.3041854907875463</v>
      </c>
      <c r="Q54">
        <f t="shared" si="1"/>
        <v>0</v>
      </c>
      <c r="R54">
        <f t="shared" si="1"/>
        <v>0.15255121083647735</v>
      </c>
      <c r="S54">
        <f t="shared" si="1"/>
        <v>0.21623214300383803</v>
      </c>
      <c r="T54">
        <f>SUM(C54:S54)</f>
        <v>40.827685283868639</v>
      </c>
    </row>
    <row r="55" spans="1:20" x14ac:dyDescent="0.25">
      <c r="A55" t="s">
        <v>49</v>
      </c>
      <c r="B55" t="s">
        <v>50</v>
      </c>
      <c r="C55">
        <f>C54/$T54</f>
        <v>0.11750800671038589</v>
      </c>
      <c r="D55">
        <f t="shared" ref="D55:S55" si="2">D54/$T54</f>
        <v>0</v>
      </c>
      <c r="E55">
        <f t="shared" si="2"/>
        <v>2.0034106506578685E-3</v>
      </c>
      <c r="F55">
        <f t="shared" si="2"/>
        <v>5.2282778987064495E-2</v>
      </c>
      <c r="G55">
        <f t="shared" si="2"/>
        <v>0</v>
      </c>
      <c r="H55">
        <f t="shared" si="2"/>
        <v>0</v>
      </c>
      <c r="I55">
        <f t="shared" si="2"/>
        <v>0.64111220486087039</v>
      </c>
      <c r="J55">
        <f t="shared" si="2"/>
        <v>0.13682809488818337</v>
      </c>
      <c r="K55">
        <f t="shared" si="2"/>
        <v>7.7294217144758563E-3</v>
      </c>
      <c r="L55">
        <f t="shared" si="2"/>
        <v>1.5597487764637378E-3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3.1943654941977345E-2</v>
      </c>
      <c r="Q55">
        <f t="shared" si="2"/>
        <v>0</v>
      </c>
      <c r="R55">
        <f t="shared" si="2"/>
        <v>3.7364648467286881E-3</v>
      </c>
      <c r="S55">
        <f t="shared" si="2"/>
        <v>5.2962136231924266E-3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1.1100000000000001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2.16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3.5999999999999996</v>
      </c>
      <c r="J11" s="8">
        <f>'Protocole Inventaire'!J11*$B11</f>
        <v>0.18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0.18</v>
      </c>
      <c r="S11" s="8">
        <f>'Protocole Inventaire'!S11*$B11</f>
        <v>0.18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4.0599999999999996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0.28999999999999998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1.84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9.2000000000000011</v>
      </c>
      <c r="J13" s="8">
        <f>'Protocole Inventaire'!J13*$B13</f>
        <v>1.3800000000000001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0.46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0.67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14.74</v>
      </c>
      <c r="J14" s="8">
        <f>'Protocole Inventaire'!J14*$B14</f>
        <v>2.68</v>
      </c>
      <c r="K14" s="8">
        <f>'Protocole Inventaire'!K14*$B14</f>
        <v>0.67</v>
      </c>
      <c r="L14" s="8">
        <f>'Protocole Inventaire'!L14*$B14</f>
        <v>0.67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0.67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3.68</v>
      </c>
      <c r="D15" s="8">
        <f>'Protocole Inventaire'!D15*$B15</f>
        <v>0</v>
      </c>
      <c r="E15" s="8">
        <f>'Protocole Inventaire'!E15*$B15</f>
        <v>0.92</v>
      </c>
      <c r="F15" s="8">
        <f>'Protocole Inventaire'!F15*$B15</f>
        <v>1.84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28.52</v>
      </c>
      <c r="J15" s="8">
        <f>'Protocole Inventaire'!J15*$B15</f>
        <v>5.5200000000000005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0.92</v>
      </c>
      <c r="S15" s="8">
        <f>'Protocole Inventaire'!S15*$B15</f>
        <v>0.92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8.4699999999999989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2.42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43.56</v>
      </c>
      <c r="J16" s="8">
        <f>'Protocole Inventaire'!J16*$B16</f>
        <v>4.84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1.21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6.24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1.56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31.200000000000003</v>
      </c>
      <c r="J17" s="8">
        <f>'Protocole Inventaire'!J17*$B17</f>
        <v>14.040000000000001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1.56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11.58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3.86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50.18</v>
      </c>
      <c r="J18" s="8">
        <f>'Protocole Inventaire'!J18*$B18</f>
        <v>9.65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1.93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7.0500000000000007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42.300000000000004</v>
      </c>
      <c r="J19" s="8">
        <f>'Protocole Inventaire'!J19*$B19</f>
        <v>9.4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2.35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2.79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22.32</v>
      </c>
      <c r="J20" s="8">
        <f>'Protocole Inventaire'!J20*$B20</f>
        <v>2.79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2.79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6.54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6.54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32.700000000000003</v>
      </c>
      <c r="J21" s="8">
        <f>'Protocole Inventaire'!J21*$B21</f>
        <v>6.54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3.27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3.8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3.8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22.799999999999997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3.8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4.37</v>
      </c>
      <c r="J23" s="8">
        <f>'Protocole Inventaire'!J23*$B23</f>
        <v>8.74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11.32</v>
      </c>
      <c r="J25" s="8">
        <f>'Protocole Inventaire'!J25*$B25</f>
        <v>5.66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59.48</v>
      </c>
      <c r="D53">
        <f t="shared" ref="D53:S53" si="0">SUM(D9:D51)</f>
        <v>0</v>
      </c>
      <c r="E53">
        <f t="shared" si="0"/>
        <v>0.92</v>
      </c>
      <c r="F53">
        <f t="shared" si="0"/>
        <v>27.74</v>
      </c>
      <c r="G53">
        <f t="shared" si="0"/>
        <v>0</v>
      </c>
      <c r="H53">
        <f t="shared" si="0"/>
        <v>0</v>
      </c>
      <c r="I53">
        <f t="shared" si="0"/>
        <v>325.86</v>
      </c>
      <c r="J53">
        <f t="shared" si="0"/>
        <v>71.419999999999987</v>
      </c>
      <c r="K53">
        <f t="shared" si="0"/>
        <v>3.8099999999999996</v>
      </c>
      <c r="L53">
        <f t="shared" si="0"/>
        <v>0.67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17.2</v>
      </c>
      <c r="Q53">
        <f t="shared" si="0"/>
        <v>0</v>
      </c>
      <c r="R53">
        <f t="shared" si="0"/>
        <v>1.56</v>
      </c>
      <c r="S53">
        <f t="shared" si="0"/>
        <v>2.23</v>
      </c>
      <c r="T53">
        <f>SUM(C53:S53)</f>
        <v>510.89</v>
      </c>
    </row>
    <row r="54" spans="1:20" x14ac:dyDescent="0.25">
      <c r="A54" t="s">
        <v>53</v>
      </c>
      <c r="B54" t="s">
        <v>30</v>
      </c>
      <c r="C54">
        <f>C53/$B$6</f>
        <v>53.585585585585576</v>
      </c>
      <c r="D54">
        <f t="shared" ref="D54:S54" si="1">D53/$B$6</f>
        <v>0</v>
      </c>
      <c r="E54">
        <f t="shared" si="1"/>
        <v>0.8288288288288288</v>
      </c>
      <c r="F54">
        <f t="shared" si="1"/>
        <v>24.990990990990987</v>
      </c>
      <c r="G54">
        <f t="shared" si="1"/>
        <v>0</v>
      </c>
      <c r="H54">
        <f t="shared" si="1"/>
        <v>0</v>
      </c>
      <c r="I54">
        <f t="shared" si="1"/>
        <v>293.56756756756755</v>
      </c>
      <c r="J54">
        <f t="shared" si="1"/>
        <v>64.34234234234232</v>
      </c>
      <c r="K54">
        <f t="shared" si="1"/>
        <v>3.4324324324324316</v>
      </c>
      <c r="L54">
        <f t="shared" si="1"/>
        <v>0.60360360360360354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15.495495495495494</v>
      </c>
      <c r="Q54">
        <f t="shared" si="1"/>
        <v>0</v>
      </c>
      <c r="R54">
        <f t="shared" si="1"/>
        <v>1.4054054054054053</v>
      </c>
      <c r="S54">
        <f t="shared" si="1"/>
        <v>2.0090090090090089</v>
      </c>
      <c r="T54">
        <f>SUM(C54:S54)</f>
        <v>460.26126126126121</v>
      </c>
    </row>
    <row r="55" spans="1:20" x14ac:dyDescent="0.25">
      <c r="A55" t="s">
        <v>53</v>
      </c>
      <c r="B55" t="s">
        <v>50</v>
      </c>
      <c r="C55">
        <f>C54/$T54</f>
        <v>0.1164242791990448</v>
      </c>
      <c r="D55">
        <f t="shared" ref="D55:S55" si="2">D54/$T54</f>
        <v>0</v>
      </c>
      <c r="E55">
        <f t="shared" si="2"/>
        <v>1.8007790326684807E-3</v>
      </c>
      <c r="F55">
        <f t="shared" si="2"/>
        <v>5.4297402571982227E-2</v>
      </c>
      <c r="G55">
        <f t="shared" si="2"/>
        <v>0</v>
      </c>
      <c r="H55">
        <f t="shared" si="2"/>
        <v>0</v>
      </c>
      <c r="I55">
        <f t="shared" si="2"/>
        <v>0.63782810389712075</v>
      </c>
      <c r="J55">
        <f t="shared" si="2"/>
        <v>0.13979525925345962</v>
      </c>
      <c r="K55">
        <f t="shared" si="2"/>
        <v>7.4575740374640325E-3</v>
      </c>
      <c r="L55">
        <f t="shared" si="2"/>
        <v>1.3114369042259587E-3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3.3666738436845506E-2</v>
      </c>
      <c r="Q55">
        <f t="shared" si="2"/>
        <v>0</v>
      </c>
      <c r="R55">
        <f t="shared" si="2"/>
        <v>3.0534948814813366E-3</v>
      </c>
      <c r="S55">
        <f t="shared" si="2"/>
        <v>4.3649317857072951E-3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2025-03-13T16:03:31Z</dcterms:modified>
</cp:coreProperties>
</file>