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AWN\400_Prozesse\07_Schutzwald_KA\Weiserflächen_ka\WF Original\WAA_Adelboden_Bannwald_31\2009\"/>
    </mc:Choice>
  </mc:AlternateContent>
  <bookViews>
    <workbookView xWindow="0" yWindow="0" windowWidth="19170" windowHeight="688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1" i="6" l="1"/>
  <c r="K31" i="6"/>
  <c r="S31" i="6"/>
  <c r="D31" i="6"/>
  <c r="L31" i="6"/>
  <c r="E31" i="6"/>
  <c r="M31" i="6"/>
  <c r="G31" i="6"/>
  <c r="P31" i="6"/>
  <c r="F31" i="6"/>
  <c r="N31" i="6"/>
  <c r="O31" i="6"/>
  <c r="H31" i="6"/>
  <c r="I31" i="6"/>
  <c r="Q31" i="6"/>
  <c r="J31" i="6"/>
  <c r="R31" i="6"/>
  <c r="G35" i="6"/>
  <c r="O35" i="6"/>
  <c r="H35" i="6"/>
  <c r="P35" i="6"/>
  <c r="N35" i="6"/>
  <c r="I35" i="6"/>
  <c r="Q35" i="6"/>
  <c r="C35" i="6"/>
  <c r="S35" i="6"/>
  <c r="L35" i="6"/>
  <c r="J35" i="6"/>
  <c r="R35" i="6"/>
  <c r="K35" i="6"/>
  <c r="D35" i="6"/>
  <c r="E35" i="6"/>
  <c r="M35" i="6"/>
  <c r="F35" i="6"/>
  <c r="C39" i="6"/>
  <c r="K39" i="6"/>
  <c r="S39" i="6"/>
  <c r="D39" i="6"/>
  <c r="L39" i="6"/>
  <c r="E39" i="6"/>
  <c r="M39" i="6"/>
  <c r="P39" i="6"/>
  <c r="F39" i="6"/>
  <c r="N39" i="6"/>
  <c r="G39" i="6"/>
  <c r="O39" i="6"/>
  <c r="H39" i="6"/>
  <c r="R39" i="6"/>
  <c r="I39" i="6"/>
  <c r="Q39" i="6"/>
  <c r="J39" i="6"/>
  <c r="J32" i="6"/>
  <c r="R32" i="6"/>
  <c r="C32" i="6"/>
  <c r="K32" i="6"/>
  <c r="S32" i="6"/>
  <c r="D32" i="6"/>
  <c r="L32" i="6"/>
  <c r="F32" i="6"/>
  <c r="O32" i="6"/>
  <c r="E32" i="6"/>
  <c r="M32" i="6"/>
  <c r="N32" i="6"/>
  <c r="G32" i="6"/>
  <c r="H32" i="6"/>
  <c r="P32" i="6"/>
  <c r="I32" i="6"/>
  <c r="Q32" i="6"/>
  <c r="F36" i="6"/>
  <c r="N36" i="6"/>
  <c r="G36" i="6"/>
  <c r="O36" i="6"/>
  <c r="H36" i="6"/>
  <c r="P36" i="6"/>
  <c r="R36" i="6"/>
  <c r="K36" i="6"/>
  <c r="M36" i="6"/>
  <c r="I36" i="6"/>
  <c r="Q36" i="6"/>
  <c r="J36" i="6"/>
  <c r="C36" i="6"/>
  <c r="S36" i="6"/>
  <c r="E36" i="6"/>
  <c r="D36" i="6"/>
  <c r="L36" i="6"/>
  <c r="I33" i="6"/>
  <c r="Q33" i="6"/>
  <c r="J33" i="6"/>
  <c r="R33" i="6"/>
  <c r="C33" i="6"/>
  <c r="K33" i="6"/>
  <c r="S33" i="6"/>
  <c r="E33" i="6"/>
  <c r="N33" i="6"/>
  <c r="D33" i="6"/>
  <c r="L33" i="6"/>
  <c r="M33" i="6"/>
  <c r="F33" i="6"/>
  <c r="G33" i="6"/>
  <c r="O33" i="6"/>
  <c r="H33" i="6"/>
  <c r="P33" i="6"/>
  <c r="E37" i="6"/>
  <c r="M37" i="6"/>
  <c r="F37" i="6"/>
  <c r="N37" i="6"/>
  <c r="G37" i="6"/>
  <c r="O37" i="6"/>
  <c r="Q37" i="6"/>
  <c r="J37" i="6"/>
  <c r="H37" i="6"/>
  <c r="P37" i="6"/>
  <c r="I37" i="6"/>
  <c r="R37" i="6"/>
  <c r="C37" i="6"/>
  <c r="K37" i="6"/>
  <c r="S37" i="6"/>
  <c r="D37" i="6"/>
  <c r="L37" i="6"/>
  <c r="D30" i="6"/>
  <c r="L30" i="6"/>
  <c r="E30" i="6"/>
  <c r="M30" i="6"/>
  <c r="F30" i="6"/>
  <c r="N30" i="6"/>
  <c r="P30" i="6"/>
  <c r="I30" i="6"/>
  <c r="G30" i="6"/>
  <c r="O30" i="6"/>
  <c r="H30" i="6"/>
  <c r="Q30" i="6"/>
  <c r="J30" i="6"/>
  <c r="R30" i="6"/>
  <c r="C30" i="6"/>
  <c r="K30" i="6"/>
  <c r="S30" i="6"/>
  <c r="H34" i="6"/>
  <c r="P34" i="6"/>
  <c r="I34" i="6"/>
  <c r="Q34" i="6"/>
  <c r="J34" i="6"/>
  <c r="R34" i="6"/>
  <c r="D34" i="6"/>
  <c r="M34" i="6"/>
  <c r="C34" i="6"/>
  <c r="K34" i="6"/>
  <c r="S34" i="6"/>
  <c r="L34" i="6"/>
  <c r="E34" i="6"/>
  <c r="F34" i="6"/>
  <c r="N34" i="6"/>
  <c r="G34" i="6"/>
  <c r="O34" i="6"/>
  <c r="D38" i="6"/>
  <c r="L38" i="6"/>
  <c r="E38" i="6"/>
  <c r="M38" i="6"/>
  <c r="I38" i="6"/>
  <c r="S38" i="6"/>
  <c r="F38" i="6"/>
  <c r="N38" i="6"/>
  <c r="P38" i="6"/>
  <c r="Q38" i="6"/>
  <c r="K38" i="6"/>
  <c r="G38" i="6"/>
  <c r="O38" i="6"/>
  <c r="H38" i="6"/>
  <c r="C38" i="6"/>
  <c r="J38" i="6"/>
  <c r="R38" i="6"/>
  <c r="I32" i="5"/>
  <c r="Q32" i="5"/>
  <c r="J32" i="5"/>
  <c r="R32" i="5"/>
  <c r="E32" i="5"/>
  <c r="C32" i="5"/>
  <c r="K32" i="5"/>
  <c r="S32" i="5"/>
  <c r="M32" i="5"/>
  <c r="H32" i="5"/>
  <c r="D32" i="5"/>
  <c r="L32" i="5"/>
  <c r="F32" i="5"/>
  <c r="N32" i="5"/>
  <c r="G32" i="5"/>
  <c r="O32" i="5"/>
  <c r="P32" i="5"/>
  <c r="F36" i="5"/>
  <c r="N36" i="5"/>
  <c r="L36" i="5"/>
  <c r="G36" i="5"/>
  <c r="O36" i="5"/>
  <c r="I36" i="5"/>
  <c r="D36" i="5"/>
  <c r="E36" i="5"/>
  <c r="H36" i="5"/>
  <c r="P36" i="5"/>
  <c r="Q36" i="5"/>
  <c r="J36" i="5"/>
  <c r="R36" i="5"/>
  <c r="C36" i="5"/>
  <c r="K36" i="5"/>
  <c r="S36" i="5"/>
  <c r="M36" i="5"/>
  <c r="I33" i="5"/>
  <c r="Q33" i="5"/>
  <c r="D33" i="5"/>
  <c r="G33" i="5"/>
  <c r="J33" i="5"/>
  <c r="R33" i="5"/>
  <c r="L33" i="5"/>
  <c r="P33" i="5"/>
  <c r="C33" i="5"/>
  <c r="K33" i="5"/>
  <c r="S33" i="5"/>
  <c r="H33" i="5"/>
  <c r="E33" i="5"/>
  <c r="M33" i="5"/>
  <c r="F33" i="5"/>
  <c r="N33" i="5"/>
  <c r="O33" i="5"/>
  <c r="E37" i="5"/>
  <c r="M37" i="5"/>
  <c r="H37" i="5"/>
  <c r="D37" i="5"/>
  <c r="F37" i="5"/>
  <c r="N37" i="5"/>
  <c r="P37" i="5"/>
  <c r="S37" i="5"/>
  <c r="G37" i="5"/>
  <c r="O37" i="5"/>
  <c r="C37" i="5"/>
  <c r="L37" i="5"/>
  <c r="I37" i="5"/>
  <c r="Q37" i="5"/>
  <c r="J37" i="5"/>
  <c r="R37" i="5"/>
  <c r="K37" i="5"/>
  <c r="C30" i="5"/>
  <c r="D30" i="5"/>
  <c r="L30" i="5"/>
  <c r="G30" i="5"/>
  <c r="R30" i="5"/>
  <c r="K30" i="5"/>
  <c r="E30" i="5"/>
  <c r="M30" i="5"/>
  <c r="O30" i="5"/>
  <c r="J30" i="5"/>
  <c r="S30" i="5"/>
  <c r="F30" i="5"/>
  <c r="N30" i="5"/>
  <c r="H30" i="5"/>
  <c r="P30" i="5"/>
  <c r="I30" i="5"/>
  <c r="Q30" i="5"/>
  <c r="H34" i="5"/>
  <c r="P34" i="5"/>
  <c r="K34" i="5"/>
  <c r="O34" i="5"/>
  <c r="I34" i="5"/>
  <c r="Q34" i="5"/>
  <c r="S34" i="5"/>
  <c r="N34" i="5"/>
  <c r="J34" i="5"/>
  <c r="R34" i="5"/>
  <c r="C34" i="5"/>
  <c r="F34" i="5"/>
  <c r="D34" i="5"/>
  <c r="L34" i="5"/>
  <c r="E34" i="5"/>
  <c r="M34" i="5"/>
  <c r="G34" i="5"/>
  <c r="S38" i="5"/>
  <c r="D38" i="5"/>
  <c r="L38" i="5"/>
  <c r="O38" i="5"/>
  <c r="J38" i="5"/>
  <c r="E38" i="5"/>
  <c r="M38" i="5"/>
  <c r="Q38" i="5"/>
  <c r="C38" i="5"/>
  <c r="F38" i="5"/>
  <c r="N38" i="5"/>
  <c r="G38" i="5"/>
  <c r="R38" i="5"/>
  <c r="H38" i="5"/>
  <c r="P38" i="5"/>
  <c r="I38" i="5"/>
  <c r="K38" i="5"/>
  <c r="C31" i="5"/>
  <c r="K31" i="5"/>
  <c r="S31" i="5"/>
  <c r="D31" i="5"/>
  <c r="L31" i="5"/>
  <c r="N31" i="5"/>
  <c r="E31" i="5"/>
  <c r="M31" i="5"/>
  <c r="F31" i="5"/>
  <c r="Q31" i="5"/>
  <c r="R31" i="5"/>
  <c r="G31" i="5"/>
  <c r="O31" i="5"/>
  <c r="H31" i="5"/>
  <c r="P31" i="5"/>
  <c r="I31" i="5"/>
  <c r="J31" i="5"/>
  <c r="N35" i="5"/>
  <c r="G35" i="5"/>
  <c r="O35" i="5"/>
  <c r="R35" i="5"/>
  <c r="E35" i="5"/>
  <c r="H35" i="5"/>
  <c r="P35" i="5"/>
  <c r="I35" i="5"/>
  <c r="Q35" i="5"/>
  <c r="J35" i="5"/>
  <c r="F35" i="5"/>
  <c r="C35" i="5"/>
  <c r="K35" i="5"/>
  <c r="S35" i="5"/>
  <c r="D35" i="5"/>
  <c r="L35" i="5"/>
  <c r="M35" i="5"/>
  <c r="C39" i="5"/>
  <c r="K39" i="5"/>
  <c r="S39" i="5"/>
  <c r="H39" i="5"/>
  <c r="R39" i="5"/>
  <c r="D39" i="5"/>
  <c r="L39" i="5"/>
  <c r="F39" i="5"/>
  <c r="Q39" i="5"/>
  <c r="E39" i="5"/>
  <c r="M39" i="5"/>
  <c r="N39" i="5"/>
  <c r="J39" i="5"/>
  <c r="G39" i="5"/>
  <c r="O39" i="5"/>
  <c r="P39" i="5"/>
  <c r="I39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<sst xmlns="http://schemas.openxmlformats.org/spreadsheetml/2006/main" count="155" uniqueCount="52">
  <si>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</si>
  <si>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</si>
  <si>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</si>
  <si>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</si>
  <si>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</si>
  <si>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</si>
  <si>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</si>
  <si>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</si>
  <si>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</si>
  <si>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</si>
  <si>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</si>
  <si>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</si>
  <si>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</si>
  <si>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</si>
  <si>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</si>
  <si>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</si>
  <si>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</si>
  <si>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</si>
  <si>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</si>
  <si>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</si>
  <si>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</si>
  <si>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</si>
  <si>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</si>
  <si>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</si>
  <si>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</si>
  <si>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</si>
  <si>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</si>
  <si>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</si>
  <si>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</si>
  <si>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</si>
  <si>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</si>
  <si>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</si>
  <si>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</si>
  <si>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</si>
  <si>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</si>
  <si>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</si>
  <si>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</si>
  <si>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</si>
  <si>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</si>
  <si>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</si>
  <si>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</si>
  <si>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</si>
  <si>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</si>
  <si>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</si>
  <si>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</si>
  <si>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</si>
  <si>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</si>
  <si>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</si>
  <si>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</si>
  <si>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</si>
  <si>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Bannwald</t>
  </si>
  <si>
    <t>Thomas Mühlemann, Christian von Grünigen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</si>
</sst>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F3" sqref="F3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40079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1.36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29">
        <v>22</v>
      </c>
      <c r="B9" s="30">
        <v>0.3</v>
      </c>
      <c r="C9" s="31">
        <v>76</v>
      </c>
      <c r="D9" s="7"/>
      <c r="E9" s="7"/>
      <c r="F9" s="7"/>
      <c r="G9" s="7"/>
      <c r="H9" s="7"/>
      <c r="I9" s="7"/>
      <c r="J9" s="7"/>
      <c r="K9" s="32">
        <v>2</v>
      </c>
      <c r="L9" s="7"/>
      <c r="M9" s="7"/>
      <c r="N9" s="7"/>
      <c r="O9" s="7"/>
      <c r="P9" s="7"/>
      <c r="Q9" s="7"/>
      <c r="R9" s="7"/>
      <c r="S9" s="32">
        <v>6</v>
      </c>
    </row>
    <row r="10" spans="1:19" x14ac:dyDescent="0.25">
      <c r="A10" s="29"/>
      <c r="B10" s="30"/>
      <c r="C10" s="31"/>
      <c r="D10" s="8"/>
      <c r="E10" s="8"/>
      <c r="F10" s="8"/>
      <c r="G10" s="8"/>
      <c r="H10" s="8"/>
      <c r="I10" s="8"/>
      <c r="J10" s="8"/>
      <c r="K10" s="32"/>
      <c r="L10" s="8"/>
      <c r="M10" s="8"/>
      <c r="N10" s="8"/>
      <c r="O10" s="8"/>
      <c r="P10" s="8"/>
      <c r="Q10" s="8"/>
      <c r="R10" s="8"/>
      <c r="S10" s="32"/>
    </row>
    <row r="11" spans="1:19" x14ac:dyDescent="0.25">
      <c r="A11" s="29">
        <v>26</v>
      </c>
      <c r="B11" s="30">
        <v>0.45</v>
      </c>
      <c r="C11" s="31">
        <v>62</v>
      </c>
      <c r="D11" s="8"/>
      <c r="E11" s="8"/>
      <c r="F11" s="8"/>
      <c r="G11" s="8"/>
      <c r="H11" s="8"/>
      <c r="I11" s="8"/>
      <c r="J11" s="8"/>
      <c r="K11" s="32">
        <v>4</v>
      </c>
      <c r="L11" s="8"/>
      <c r="M11" s="8"/>
      <c r="N11" s="8"/>
      <c r="O11" s="8"/>
      <c r="P11" s="8"/>
      <c r="Q11" s="8"/>
      <c r="R11" s="8"/>
      <c r="S11" s="32">
        <v>1</v>
      </c>
    </row>
    <row r="12" spans="1:19" x14ac:dyDescent="0.25">
      <c r="A12" s="29"/>
      <c r="B12" s="30"/>
      <c r="C12" s="31"/>
      <c r="D12" s="8"/>
      <c r="E12" s="8"/>
      <c r="F12" s="8"/>
      <c r="G12" s="8"/>
      <c r="H12" s="8"/>
      <c r="I12" s="8"/>
      <c r="J12" s="8"/>
      <c r="K12" s="32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29">
        <v>30</v>
      </c>
      <c r="B13" s="30">
        <v>0.64</v>
      </c>
      <c r="C13" s="31">
        <v>46</v>
      </c>
      <c r="D13" s="8"/>
      <c r="E13" s="8"/>
      <c r="F13" s="8"/>
      <c r="G13" s="8"/>
      <c r="H13" s="8"/>
      <c r="I13" s="8"/>
      <c r="J13" s="8"/>
      <c r="K13" s="32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29"/>
      <c r="B14" s="30"/>
      <c r="C14" s="3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29">
        <v>34</v>
      </c>
      <c r="B15" s="30">
        <v>0.86</v>
      </c>
      <c r="C15" s="31">
        <v>53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29"/>
      <c r="B16" s="30"/>
      <c r="C16" s="3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29">
        <v>38</v>
      </c>
      <c r="B17" s="30">
        <v>1.1200000000000001</v>
      </c>
      <c r="C17" s="31">
        <v>49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29"/>
      <c r="B18" s="30"/>
      <c r="C18" s="3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29">
        <v>42</v>
      </c>
      <c r="B19" s="30">
        <v>1.42</v>
      </c>
      <c r="C19" s="31">
        <v>35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29"/>
      <c r="B20" s="30"/>
      <c r="C20" s="31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29">
        <v>46</v>
      </c>
      <c r="B21" s="30">
        <v>1.76</v>
      </c>
      <c r="C21" s="31">
        <v>45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29"/>
      <c r="B22" s="30"/>
      <c r="C22" s="3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29">
        <v>50</v>
      </c>
      <c r="B23" s="30">
        <v>2.13</v>
      </c>
      <c r="C23" s="31">
        <v>29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29"/>
      <c r="B24" s="30"/>
      <c r="C24" s="3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29">
        <v>54</v>
      </c>
      <c r="B25" s="30">
        <v>2.54</v>
      </c>
      <c r="C25" s="31">
        <v>28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29"/>
      <c r="B26" s="30"/>
      <c r="C26" s="3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29">
        <v>58</v>
      </c>
      <c r="B27" s="30">
        <v>2.99</v>
      </c>
      <c r="C27" s="31">
        <v>20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29"/>
      <c r="B28" s="30"/>
      <c r="C28" s="3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29">
        <v>62</v>
      </c>
      <c r="B29" s="30">
        <v>3.47</v>
      </c>
      <c r="C29" s="31">
        <v>17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29"/>
      <c r="B30" s="30"/>
      <c r="C30" s="3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29">
        <v>66</v>
      </c>
      <c r="B31" s="30">
        <v>3.98</v>
      </c>
      <c r="C31" s="31">
        <v>9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29"/>
      <c r="B32" s="30"/>
      <c r="C32" s="3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29">
        <v>70</v>
      </c>
      <c r="B33" s="30">
        <v>4.53</v>
      </c>
      <c r="C33" s="31">
        <v>7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29"/>
      <c r="B34" s="30"/>
      <c r="C34" s="3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29">
        <v>74</v>
      </c>
      <c r="B35" s="30">
        <v>5.1100000000000003</v>
      </c>
      <c r="C35" s="31">
        <v>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29"/>
      <c r="B36" s="30"/>
      <c r="C36" s="31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29">
        <v>78</v>
      </c>
      <c r="B37" s="30">
        <v>5.72</v>
      </c>
      <c r="C37" s="32">
        <v>2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29"/>
      <c r="B38" s="30"/>
      <c r="C38" s="3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29">
        <v>82</v>
      </c>
      <c r="B39" s="30">
        <v>6.36</v>
      </c>
      <c r="C39" s="32">
        <v>2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481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7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7</v>
      </c>
      <c r="T54" s="13">
        <f>SUM(C54:S54)</f>
        <v>495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353.7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5.0999999999999996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5.0999999999999996</v>
      </c>
      <c r="T55" s="21">
        <f>ROUND(SUM(C55:S55),0)</f>
        <v>364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62.87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0.36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0.28000000000000003</v>
      </c>
      <c r="T56" s="23">
        <f>ROUND('Berechnungen Grundflaeche'!T53,1)</f>
        <v>63.5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46.23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</v>
      </c>
      <c r="J57" s="22">
        <f>ROUND('Berechnungen Grundflaeche'!J54, 2)</f>
        <v>0</v>
      </c>
      <c r="K57" s="22">
        <f>ROUND('Berechnungen Grundflaeche'!K54, 2)</f>
        <v>0.26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0.21</v>
      </c>
      <c r="T57" s="23">
        <f>ROUND('Berechnungen Grundflaeche'!T54, 1)</f>
        <v>46.7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99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1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658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3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2.2999999999999998</v>
      </c>
      <c r="T59" s="27">
        <f>ROUND('Berechnungen Vorrat'!T53, 0)</f>
        <v>663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483.8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2.2000000000000002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1.7</v>
      </c>
      <c r="T60" s="27">
        <f>ROUND('Berechnungen Vorrat'!T54, 0)</f>
        <v>488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99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22</v>
      </c>
      <c r="B9" s="7">
        <f>Kluppierungsprotokoll!B9</f>
        <v>0.3</v>
      </c>
      <c r="C9" s="7">
        <f>Kluppierungsprotokoll!C9/$B$6</f>
        <v>55.882352941176464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1.4705882352941175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4.4117647058823524</v>
      </c>
    </row>
    <row r="10" spans="1:19" x14ac:dyDescent="0.25">
      <c r="A10" s="8">
        <f>Kluppierungsprotokoll!A10</f>
        <v>0</v>
      </c>
      <c r="B10" s="8">
        <f>Kluppierungsprotokoll!B10</f>
        <v>0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26</v>
      </c>
      <c r="B11" s="8">
        <f>Kluppierungsprotokoll!B11</f>
        <v>0.45</v>
      </c>
      <c r="C11" s="8">
        <f>Kluppierungsprotokoll!C11/$B$6</f>
        <v>45.588235294117645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2.9411764705882351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0.73529411764705876</v>
      </c>
    </row>
    <row r="12" spans="1:19" x14ac:dyDescent="0.25">
      <c r="A12" s="8">
        <f>Kluppierungsprotokoll!A12</f>
        <v>0</v>
      </c>
      <c r="B12" s="8">
        <f>Kluppierungsprotokoll!B12</f>
        <v>0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0.64</v>
      </c>
      <c r="C13" s="8">
        <f>Kluppierungsprotokoll!C13/$B$6</f>
        <v>33.823529411764703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0.73529411764705876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0</v>
      </c>
      <c r="B14" s="8">
        <f>Kluppierungsprotokoll!B14</f>
        <v>0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0.86</v>
      </c>
      <c r="C15" s="8">
        <f>Kluppierungsprotokoll!C15/$B$6</f>
        <v>38.970588235294116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0</v>
      </c>
      <c r="B16" s="8">
        <f>Kluppierungsprotokoll!B16</f>
        <v>0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38</v>
      </c>
      <c r="B17" s="8">
        <f>Kluppierungsprotokoll!B17</f>
        <v>1.1200000000000001</v>
      </c>
      <c r="C17" s="8">
        <f>Kluppierungsprotokoll!C17/$B$6</f>
        <v>36.029411764705877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0</v>
      </c>
      <c r="B18" s="8">
        <f>Kluppierungsprotokoll!B18</f>
        <v>0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42</v>
      </c>
      <c r="B19" s="8">
        <f>Kluppierungsprotokoll!B19</f>
        <v>1.42</v>
      </c>
      <c r="C19" s="8">
        <f>Kluppierungsprotokoll!C19/$B$6</f>
        <v>25.735294117647058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0</v>
      </c>
      <c r="B20" s="8">
        <f>Kluppierungsprotokoll!B20</f>
        <v>0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46</v>
      </c>
      <c r="B21" s="8">
        <f>Kluppierungsprotokoll!B21</f>
        <v>1.76</v>
      </c>
      <c r="C21" s="8">
        <f>Kluppierungsprotokoll!C21/$B$6</f>
        <v>33.088235294117645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0</v>
      </c>
      <c r="B22" s="8">
        <f>Kluppierungsprotokoll!B22</f>
        <v>0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50</v>
      </c>
      <c r="B23" s="8">
        <f>Kluppierungsprotokoll!B23</f>
        <v>2.13</v>
      </c>
      <c r="C23" s="8">
        <f>Kluppierungsprotokoll!C23/$B$6</f>
        <v>21.323529411764703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54</v>
      </c>
      <c r="B25" s="8">
        <f>Kluppierungsprotokoll!B25</f>
        <v>2.54</v>
      </c>
      <c r="C25" s="8">
        <f>Kluppierungsprotokoll!C25/$B$6</f>
        <v>20.588235294117645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58</v>
      </c>
      <c r="B27" s="8">
        <f>Kluppierungsprotokoll!B27</f>
        <v>2.99</v>
      </c>
      <c r="C27" s="8">
        <f>Kluppierungsprotokoll!C27/$B$6</f>
        <v>14.705882352941176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62</v>
      </c>
      <c r="B29" s="8">
        <f>Kluppierungsprotokoll!B29</f>
        <v>3.47</v>
      </c>
      <c r="C29" s="8">
        <f>Kluppierungsprotokoll!C29/$B$6</f>
        <v>12.499999999999998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66</v>
      </c>
      <c r="B31" s="8">
        <f>Kluppierungsprotokoll!B31</f>
        <v>3.98</v>
      </c>
      <c r="C31" s="8">
        <f>Kluppierungsprotokoll!C31/$B$6</f>
        <v>6.617647058823529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70</v>
      </c>
      <c r="B33" s="8">
        <f>Kluppierungsprotokoll!B33</f>
        <v>4.53</v>
      </c>
      <c r="C33" s="8">
        <f>Kluppierungsprotokoll!C33/$B$6</f>
        <v>5.1470588235294112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74</v>
      </c>
      <c r="B35" s="8">
        <f>Kluppierungsprotokoll!B35</f>
        <v>5.1100000000000003</v>
      </c>
      <c r="C35" s="8">
        <f>Kluppierungsprotokoll!C35/$B$6</f>
        <v>0.73529411764705876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78</v>
      </c>
      <c r="B37" s="8">
        <f>Kluppierungsprotokoll!B37</f>
        <v>5.72</v>
      </c>
      <c r="C37" s="8">
        <f>Kluppierungsprotokoll!C37/$B$6</f>
        <v>1.4705882352941175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82</v>
      </c>
      <c r="B39" s="8">
        <f>Kluppierungsprotokoll!B39</f>
        <v>6.36</v>
      </c>
      <c r="C39" s="8">
        <f>Kluppierungsprotokoll!C39/$B$6</f>
        <v>1.4705882352941175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22</v>
      </c>
      <c r="B9" s="7">
        <f>Kluppierungsprotokoll!B9</f>
        <v>0.3</v>
      </c>
      <c r="C9" s="7">
        <f>Kluppierungsprotokoll!C9*($A9/200)^2*PI()</f>
        <v>2.8890086042411736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7.6026542216872994E-2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0.22807962665061898</v>
      </c>
    </row>
    <row r="10" spans="1:19" x14ac:dyDescent="0.25">
      <c r="A10" s="8">
        <f>Kluppierungsprotokoll!A10</f>
        <v>0</v>
      </c>
      <c r="B10" s="8">
        <f>Kluppierungsprotokoll!B10</f>
        <v>0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26</v>
      </c>
      <c r="B11" s="8">
        <f>Kluppierungsprotokoll!B11</f>
        <v>0.45</v>
      </c>
      <c r="C11" s="8">
        <f>Kluppierungsprotokoll!C11*($A11/200)^2*PI()</f>
        <v>3.2917607824313855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0.21237166338267005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5.3092915845667513E-2</v>
      </c>
    </row>
    <row r="12" spans="1:19" x14ac:dyDescent="0.25">
      <c r="A12" s="8">
        <f>Kluppierungsprotokoll!A12</f>
        <v>0</v>
      </c>
      <c r="B12" s="8">
        <f>Kluppierungsprotokoll!B12</f>
        <v>0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0.64</v>
      </c>
      <c r="C13" s="8">
        <f>Kluppierungsprotokoll!C13*($A13/200)^2*PI()</f>
        <v>3.2515483964654357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7.0685834705770348E-2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0</v>
      </c>
      <c r="B14" s="8">
        <f>Kluppierungsprotokoll!B14</f>
        <v>0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0.86</v>
      </c>
      <c r="C15" s="8">
        <f>Kluppierungsprotokoll!C15*($A15/200)^2*PI()</f>
        <v>4.8119774675034872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0</v>
      </c>
      <c r="B16" s="8">
        <f>Kluppierungsprotokoll!B16</f>
        <v>0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38</v>
      </c>
      <c r="B17" s="8">
        <f>Kluppierungsprotokoll!B17</f>
        <v>1.1200000000000001</v>
      </c>
      <c r="C17" s="8">
        <f>Kluppierungsprotokoll!C17*($A17/200)^2*PI()</f>
        <v>5.5571632449349844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0</v>
      </c>
      <c r="B18" s="8">
        <f>Kluppierungsprotokoll!B18</f>
        <v>0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42</v>
      </c>
      <c r="B19" s="8">
        <f>Kluppierungsprotokoll!B19</f>
        <v>1.42</v>
      </c>
      <c r="C19" s="8">
        <f>Kluppierungsprotokoll!C19*($A19/200)^2*PI()</f>
        <v>4.8490482608158452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0</v>
      </c>
      <c r="B20" s="8">
        <f>Kluppierungsprotokoll!B20</f>
        <v>0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46</v>
      </c>
      <c r="B21" s="8">
        <f>Kluppierungsprotokoll!B21</f>
        <v>1.76</v>
      </c>
      <c r="C21" s="8">
        <f>Kluppierungsprotokoll!C21*($A21/200)^2*PI()</f>
        <v>7.4785613118705028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0</v>
      </c>
      <c r="B22" s="8">
        <f>Kluppierungsprotokoll!B22</f>
        <v>0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50</v>
      </c>
      <c r="B23" s="8">
        <f>Kluppierungsprotokoll!B23</f>
        <v>2.13</v>
      </c>
      <c r="C23" s="8">
        <f>Kluppierungsprotokoll!C23*($A23/200)^2*PI()</f>
        <v>5.6941366846315002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54</v>
      </c>
      <c r="B25" s="8">
        <f>Kluppierungsprotokoll!B25</f>
        <v>2.54</v>
      </c>
      <c r="C25" s="8">
        <f>Kluppierungsprotokoll!C25*($A25/200)^2*PI()</f>
        <v>6.4126189245074867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58</v>
      </c>
      <c r="B27" s="8">
        <f>Kluppierungsprotokoll!B27</f>
        <v>2.99</v>
      </c>
      <c r="C27" s="8">
        <f>Kluppierungsprotokoll!C27*($A27/200)^2*PI()</f>
        <v>5.284158843338032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62</v>
      </c>
      <c r="B29" s="8">
        <f>Kluppierungsprotokoll!B29</f>
        <v>3.47</v>
      </c>
      <c r="C29" s="8">
        <f>Kluppierungsprotokoll!C29*($A29/200)^2*PI()</f>
        <v>5.1324199181696457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66</v>
      </c>
      <c r="B31" s="8">
        <f>Kluppierungsprotokoll!B31</f>
        <v>3.98</v>
      </c>
      <c r="C31" s="8">
        <f>Kluppierungsprotokoll!C31*($A31/200)^2*PI()</f>
        <v>3.0790749597833567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70</v>
      </c>
      <c r="B33" s="8">
        <f>Kluppierungsprotokoll!B33</f>
        <v>4.53</v>
      </c>
      <c r="C33" s="8">
        <f>Kluppierungsprotokoll!C33*($A33/200)^2*PI()</f>
        <v>2.6939157004532475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74</v>
      </c>
      <c r="B35" s="8">
        <f>Kluppierungsprotokoll!B35</f>
        <v>5.1100000000000003</v>
      </c>
      <c r="C35" s="8">
        <f>Kluppierungsprotokoll!C35*($A35/200)^2*PI()</f>
        <v>0.43008403427644265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78</v>
      </c>
      <c r="B37" s="8">
        <f>Kluppierungsprotokoll!B37</f>
        <v>5.72</v>
      </c>
      <c r="C37" s="8">
        <f>Kluppierungsprotokoll!C37*($A37/200)^2*PI()</f>
        <v>0.9556724852220152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82</v>
      </c>
      <c r="B39" s="8">
        <f>Kluppierungsprotokoll!B39</f>
        <v>6.36</v>
      </c>
      <c r="C39" s="8">
        <f>Kluppierungsprotokoll!C39*($A39/200)^2*PI()</f>
        <v>1.0562034501368882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62.867353068781426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0.35908404030531338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0.28117254249628648</v>
      </c>
      <c r="T53">
        <f>SUM(C53:S53)</f>
        <v>63.507609651583024</v>
      </c>
    </row>
    <row r="54" spans="1:20" x14ac:dyDescent="0.25">
      <c r="A54" t="s">
        <v>24</v>
      </c>
      <c r="B54" t="s">
        <v>26</v>
      </c>
      <c r="C54">
        <f>C53/$B$6</f>
        <v>46.225994903515755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0.26403238257743628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0.20674451654138709</v>
      </c>
      <c r="T54">
        <f>SUM(C54:S54)</f>
        <v>46.696771802634572</v>
      </c>
    </row>
    <row r="55" spans="1:20" x14ac:dyDescent="0.25">
      <c r="A55" t="s">
        <v>24</v>
      </c>
      <c r="B55" t="s">
        <v>31</v>
      </c>
      <c r="C55">
        <f>C54/$T54</f>
        <v>0.98991842731423552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5.6541891952055648E-3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4.4273834905590378E-3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22</v>
      </c>
      <c r="B9" s="7">
        <f>Kluppierungsprotokoll!B9</f>
        <v>0.3</v>
      </c>
      <c r="C9" s="7">
        <f>Kluppierungsprotokoll!C9*$B9</f>
        <v>22.8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0.6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1.7999999999999998</v>
      </c>
    </row>
    <row r="10" spans="1:19" x14ac:dyDescent="0.25">
      <c r="A10" s="8">
        <f>Kluppierungsprotokoll!A10</f>
        <v>0</v>
      </c>
      <c r="B10" s="8">
        <f>Kluppierungsprotokoll!B10</f>
        <v>0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26</v>
      </c>
      <c r="B11" s="8">
        <f>Kluppierungsprotokoll!B11</f>
        <v>0.45</v>
      </c>
      <c r="C11" s="8">
        <f>Kluppierungsprotokoll!C11*$B11</f>
        <v>27.900000000000002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1.8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0.45</v>
      </c>
    </row>
    <row r="12" spans="1:19" x14ac:dyDescent="0.25">
      <c r="A12" s="8">
        <f>Kluppierungsprotokoll!A12</f>
        <v>0</v>
      </c>
      <c r="B12" s="8">
        <f>Kluppierungsprotokoll!B12</f>
        <v>0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0.64</v>
      </c>
      <c r="C13" s="8">
        <f>Kluppierungsprotokoll!C13*$B13</f>
        <v>29.44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0.64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0</v>
      </c>
      <c r="B14" s="8">
        <f>Kluppierungsprotokoll!B14</f>
        <v>0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0.86</v>
      </c>
      <c r="C15" s="8">
        <f>Kluppierungsprotokoll!C15*$B15</f>
        <v>45.58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0</v>
      </c>
      <c r="B16" s="8">
        <f>Kluppierungsprotokoll!B16</f>
        <v>0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38</v>
      </c>
      <c r="B17" s="8">
        <f>Kluppierungsprotokoll!B17</f>
        <v>1.1200000000000001</v>
      </c>
      <c r="C17" s="8">
        <f>Kluppierungsprotokoll!C17*$B17</f>
        <v>54.88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0</v>
      </c>
      <c r="B18" s="8">
        <f>Kluppierungsprotokoll!B18</f>
        <v>0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42</v>
      </c>
      <c r="B19" s="8">
        <f>Kluppierungsprotokoll!B19</f>
        <v>1.42</v>
      </c>
      <c r="C19" s="8">
        <f>Kluppierungsprotokoll!C19*$B19</f>
        <v>49.699999999999996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0</v>
      </c>
      <c r="B20" s="8">
        <f>Kluppierungsprotokoll!B20</f>
        <v>0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46</v>
      </c>
      <c r="B21" s="8">
        <f>Kluppierungsprotokoll!B21</f>
        <v>1.76</v>
      </c>
      <c r="C21" s="8">
        <f>Kluppierungsprotokoll!C21*$B21</f>
        <v>79.2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0</v>
      </c>
      <c r="B22" s="8">
        <f>Kluppierungsprotokoll!B22</f>
        <v>0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50</v>
      </c>
      <c r="B23" s="8">
        <f>Kluppierungsprotokoll!B23</f>
        <v>2.13</v>
      </c>
      <c r="C23" s="8">
        <f>Kluppierungsprotokoll!C23*$B23</f>
        <v>61.769999999999996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54</v>
      </c>
      <c r="B25" s="8">
        <f>Kluppierungsprotokoll!B25</f>
        <v>2.54</v>
      </c>
      <c r="C25" s="8">
        <f>Kluppierungsprotokoll!C25*$B25</f>
        <v>71.12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58</v>
      </c>
      <c r="B27" s="8">
        <f>Kluppierungsprotokoll!B27</f>
        <v>2.99</v>
      </c>
      <c r="C27" s="8">
        <f>Kluppierungsprotokoll!C27*$B27</f>
        <v>59.800000000000004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62</v>
      </c>
      <c r="B29" s="8">
        <f>Kluppierungsprotokoll!B29</f>
        <v>3.47</v>
      </c>
      <c r="C29" s="8">
        <f>Kluppierungsprotokoll!C29*$B29</f>
        <v>58.99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66</v>
      </c>
      <c r="B31" s="8">
        <f>Kluppierungsprotokoll!B31</f>
        <v>3.98</v>
      </c>
      <c r="C31" s="8">
        <f>Kluppierungsprotokoll!C31*$B31</f>
        <v>35.82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70</v>
      </c>
      <c r="B33" s="8">
        <f>Kluppierungsprotokoll!B33</f>
        <v>4.53</v>
      </c>
      <c r="C33" s="8">
        <f>Kluppierungsprotokoll!C33*$B33</f>
        <v>31.71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74</v>
      </c>
      <c r="B35" s="8">
        <f>Kluppierungsprotokoll!B35</f>
        <v>5.1100000000000003</v>
      </c>
      <c r="C35" s="8">
        <f>Kluppierungsprotokoll!C35*$B35</f>
        <v>5.1100000000000003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78</v>
      </c>
      <c r="B37" s="8">
        <f>Kluppierungsprotokoll!B37</f>
        <v>5.72</v>
      </c>
      <c r="C37" s="8">
        <f>Kluppierungsprotokoll!C37*$B37</f>
        <v>11.44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82</v>
      </c>
      <c r="B39" s="8">
        <f>Kluppierungsprotokoll!B39</f>
        <v>6.36</v>
      </c>
      <c r="C39" s="8">
        <f>Kluppierungsprotokoll!C39*$B39</f>
        <v>12.72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657.98000000000013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3.04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2.25</v>
      </c>
      <c r="T53">
        <f>SUM(C53:S53)</f>
        <v>663.2700000000001</v>
      </c>
    </row>
    <row r="54" spans="1:20" x14ac:dyDescent="0.25">
      <c r="A54" t="s">
        <v>25</v>
      </c>
      <c r="B54" t="s">
        <v>26</v>
      </c>
      <c r="C54">
        <f>C53/$B$6</f>
        <v>483.80882352941182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2.2352941176470589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1.6544117647058822</v>
      </c>
      <c r="T54">
        <f>SUM(C54:S54)</f>
        <v>487.69852941176475</v>
      </c>
    </row>
    <row r="55" spans="1:20" x14ac:dyDescent="0.25">
      <c r="A55" t="s">
        <v>25</v>
      </c>
      <c r="B55" t="s">
        <v>31</v>
      </c>
      <c r="C55">
        <f>C54/$T54</f>
        <v>0.99202436413526918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4.5833521793538076E-3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3.3922836853769955E-3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Studer Flavia, WEU-AWN-WAA</cp:lastModifiedBy>
  <dcterms:created xsi:type="dcterms:W3CDTF">2022-03-10T11:48:40Z</dcterms:created>
  <dcterms:modified xsi:type="dcterms:W3CDTF">2024-04-03T06:03:10Z</dcterms:modified>
</cp:coreProperties>
</file>