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16 Chaives Roches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<sst xmlns="http://schemas.openxmlformats.org/spreadsheetml/2006/main" count="155" uniqueCount="56">
  <si>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</si>
  <si>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</si>
  <si>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</si>
  <si>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</si>
  <si>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</si>
  <si>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</si>
  <si>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</si>
  <si>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</si>
  <si>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</si>
  <si>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</si>
  <si>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</si>
  <si>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</si>
  <si>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</si>
  <si>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</si>
  <si>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</si>
  <si>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</si>
  <si>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</si>
  <si>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</si>
  <si>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</si>
  <si>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</si>
  <si>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</si>
  <si>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</si>
  <si>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</si>
  <si>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</si>
  <si>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</si>
  <si>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</si>
  <si>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</si>
  <si>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</si>
  <si>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</si>
  <si>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</si>
  <si>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</si>
  <si>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</si>
  <si>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</si>
  <si>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</si>
  <si>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</si>
  <si>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</si>
  <si>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</si>
  <si>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</si>
  <si>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</si>
  <si>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</si>
  <si>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</si>
  <si>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</si>
  <si>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</si>
  <si>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</si>
  <si>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</si>
  <si>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</si>
  <si>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</si>
  <si>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</si>
  <si>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</si>
  <si>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</si>
  <si>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</si>
  <si>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</si>
  <si>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</si>
  <si>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</si>
  <si>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JU16 Chaives Roches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</si>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</sst>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4" sqref="S1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44550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/>
      <c r="D10" s="8"/>
      <c r="E10" s="8"/>
      <c r="F10" s="8"/>
      <c r="G10" s="8"/>
      <c r="H10" s="8"/>
      <c r="I10" s="8">
        <v>17</v>
      </c>
      <c r="J10" s="8">
        <v>9</v>
      </c>
      <c r="K10" s="8">
        <v>10</v>
      </c>
      <c r="L10" s="8">
        <v>1</v>
      </c>
      <c r="M10" s="8"/>
      <c r="N10" s="8">
        <v>2</v>
      </c>
      <c r="O10" s="8"/>
      <c r="P10" s="8"/>
      <c r="Q10" s="8"/>
      <c r="R10" s="8"/>
      <c r="S10" s="8">
        <v>4</v>
      </c>
    </row>
    <row r="11" spans="1:19" x14ac:dyDescent="0.25">
      <c r="A11" s="30">
        <v>18</v>
      </c>
      <c r="B11" s="30">
        <v>0.2</v>
      </c>
      <c r="C11" s="8"/>
      <c r="D11" s="8"/>
      <c r="E11" s="8"/>
      <c r="F11" s="8"/>
      <c r="G11" s="8"/>
      <c r="H11" s="8"/>
      <c r="I11" s="8">
        <v>19</v>
      </c>
      <c r="J11" s="8">
        <v>7</v>
      </c>
      <c r="K11" s="8">
        <v>5</v>
      </c>
      <c r="L11" s="8"/>
      <c r="M11" s="8"/>
      <c r="N11" s="8"/>
      <c r="O11" s="8"/>
      <c r="P11" s="8"/>
      <c r="Q11" s="8"/>
      <c r="R11" s="8"/>
      <c r="S11" s="8">
        <v>6</v>
      </c>
    </row>
    <row r="12" spans="1:19" x14ac:dyDescent="0.25">
      <c r="A12" s="30">
        <v>22</v>
      </c>
      <c r="B12" s="30">
        <v>0.3</v>
      </c>
      <c r="C12" s="8"/>
      <c r="D12" s="8"/>
      <c r="E12" s="8"/>
      <c r="F12" s="8"/>
      <c r="G12" s="8"/>
      <c r="H12" s="8"/>
      <c r="I12" s="8">
        <v>24</v>
      </c>
      <c r="J12" s="8">
        <v>6</v>
      </c>
      <c r="K12" s="8">
        <v>11</v>
      </c>
      <c r="L12" s="8"/>
      <c r="M12" s="8"/>
      <c r="N12" s="8"/>
      <c r="O12" s="8">
        <v>1</v>
      </c>
      <c r="P12" s="8"/>
      <c r="Q12" s="8"/>
      <c r="R12" s="8"/>
      <c r="S12" s="8"/>
    </row>
    <row r="13" spans="1:19" x14ac:dyDescent="0.25">
      <c r="A13" s="30">
        <v>26</v>
      </c>
      <c r="B13" s="30">
        <v>0.5</v>
      </c>
      <c r="C13" s="8"/>
      <c r="D13" s="8"/>
      <c r="E13" s="8"/>
      <c r="F13" s="8"/>
      <c r="G13" s="8"/>
      <c r="H13" s="8"/>
      <c r="I13" s="8">
        <v>25</v>
      </c>
      <c r="J13" s="8">
        <v>9</v>
      </c>
      <c r="K13" s="8">
        <v>6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30">
        <v>30</v>
      </c>
      <c r="B14" s="30">
        <v>0.7</v>
      </c>
      <c r="C14" s="8"/>
      <c r="D14" s="8">
        <v>1</v>
      </c>
      <c r="E14" s="8"/>
      <c r="F14" s="8"/>
      <c r="G14" s="8"/>
      <c r="H14" s="8"/>
      <c r="I14" s="8">
        <v>22</v>
      </c>
      <c r="J14" s="8">
        <v>5</v>
      </c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0">
        <v>34</v>
      </c>
      <c r="B15" s="30">
        <v>1</v>
      </c>
      <c r="C15" s="8"/>
      <c r="D15" s="8"/>
      <c r="E15" s="8"/>
      <c r="F15" s="8"/>
      <c r="G15" s="8"/>
      <c r="H15" s="8"/>
      <c r="I15" s="8">
        <v>35</v>
      </c>
      <c r="J15" s="8">
        <v>10</v>
      </c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0">
        <v>38</v>
      </c>
      <c r="B16" s="30">
        <v>1.3</v>
      </c>
      <c r="C16" s="8"/>
      <c r="D16" s="8"/>
      <c r="E16" s="8"/>
      <c r="F16" s="8"/>
      <c r="G16" s="8"/>
      <c r="H16" s="8"/>
      <c r="I16" s="8">
        <v>15</v>
      </c>
      <c r="J16" s="8">
        <v>2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/>
      <c r="D17" s="8"/>
      <c r="E17" s="8"/>
      <c r="F17" s="8"/>
      <c r="G17" s="8"/>
      <c r="H17" s="8"/>
      <c r="I17" s="8">
        <v>9</v>
      </c>
      <c r="J17" s="8">
        <v>2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>
        <v>1</v>
      </c>
      <c r="D18" s="8"/>
      <c r="E18" s="8"/>
      <c r="F18" s="8"/>
      <c r="G18" s="8"/>
      <c r="H18" s="8"/>
      <c r="I18" s="8">
        <v>4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/>
      <c r="D19" s="8"/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/>
      <c r="D20" s="8"/>
      <c r="E20" s="8"/>
      <c r="F20" s="8"/>
      <c r="G20" s="8"/>
      <c r="H20" s="8"/>
      <c r="I20" s="8">
        <v>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/>
      <c r="D21" s="8"/>
      <c r="E21" s="8"/>
      <c r="F21" s="8"/>
      <c r="G21" s="8"/>
      <c r="H21" s="8"/>
      <c r="I21" s="8">
        <v>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/>
      <c r="D22" s="8"/>
      <c r="E22" s="8"/>
      <c r="F22" s="8"/>
      <c r="G22" s="8"/>
      <c r="H22" s="8"/>
      <c r="I22" s="8">
        <v>1</v>
      </c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/>
      <c r="D23" s="8"/>
      <c r="E23" s="8"/>
      <c r="F23" s="8"/>
      <c r="G23" s="8"/>
      <c r="H23" s="8"/>
      <c r="I23" s="8">
        <v>3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/>
      <c r="E24" s="8"/>
      <c r="F24" s="8"/>
      <c r="G24" s="8"/>
      <c r="H24" s="8"/>
      <c r="I24" s="8">
        <v>2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>
        <v>1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192</v>
      </c>
      <c r="J54" s="12">
        <f t="shared" si="0"/>
        <v>50</v>
      </c>
      <c r="K54" s="12">
        <f t="shared" si="0"/>
        <v>41</v>
      </c>
      <c r="L54" s="12">
        <f t="shared" si="0"/>
        <v>1</v>
      </c>
      <c r="M54" s="12">
        <f t="shared" si="0"/>
        <v>0</v>
      </c>
      <c r="N54" s="12">
        <f t="shared" si="0"/>
        <v>2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11</v>
      </c>
      <c r="T54" s="13">
        <f>SUM(C54:S54)</f>
        <v>300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1.1000000000000001</v>
      </c>
      <c r="D55" s="20">
        <f t="shared" ref="D55:S55" si="3">ROUND(D54/$B$6, 1)</f>
        <v>1.1000000000000001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211</v>
      </c>
      <c r="J55" s="20">
        <f t="shared" si="3"/>
        <v>54.9</v>
      </c>
      <c r="K55" s="20">
        <f t="shared" si="3"/>
        <v>45.1</v>
      </c>
      <c r="L55" s="20">
        <f t="shared" si="3"/>
        <v>1.1000000000000001</v>
      </c>
      <c r="M55" s="20">
        <f t="shared" si="3"/>
        <v>0</v>
      </c>
      <c r="N55" s="20">
        <f t="shared" si="3"/>
        <v>2.2000000000000002</v>
      </c>
      <c r="O55" s="20">
        <f t="shared" si="3"/>
        <v>1.1000000000000001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12.1</v>
      </c>
      <c r="T55" s="21">
        <f>ROUND(SUM(C55:S55),0)</f>
        <v>330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0.17</v>
      </c>
      <c r="D56" s="22">
        <f>ROUND('Calcul surface terriere'!D53, 2)</f>
        <v>7.0000000000000007E-2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17.59</v>
      </c>
      <c r="J56" s="22">
        <f>ROUND('Calcul surface terriere'!J53, 2)</f>
        <v>2.79</v>
      </c>
      <c r="K56" s="22">
        <f>ROUND('Calcul surface terriere'!K53, 2)</f>
        <v>2.19</v>
      </c>
      <c r="L56" s="22">
        <f>ROUND('Calcul surface terriere'!L53, 2)</f>
        <v>0.02</v>
      </c>
      <c r="M56" s="22">
        <f>ROUND('Calcul surface terriere'!M53, 2)</f>
        <v>0</v>
      </c>
      <c r="N56" s="22">
        <f>ROUND('Calcul surface terriere'!N53, 2)</f>
        <v>0.03</v>
      </c>
      <c r="O56" s="22">
        <f>ROUND('Calcul surface terriere'!O53, 2)</f>
        <v>0.04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0.27</v>
      </c>
      <c r="T56" s="23">
        <f>ROUND('Calcul surface terriere'!T53,1)</f>
        <v>23.2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0.18</v>
      </c>
      <c r="D57" s="22">
        <f>ROUND('Calcul surface terriere'!D54, 2)</f>
        <v>0.08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19.329999999999998</v>
      </c>
      <c r="J57" s="22">
        <f>ROUND('Calcul surface terriere'!J54, 2)</f>
        <v>3.06</v>
      </c>
      <c r="K57" s="22">
        <f>ROUND('Calcul surface terriere'!K54, 2)</f>
        <v>2.41</v>
      </c>
      <c r="L57" s="22">
        <f>ROUND('Calcul surface terriere'!L54, 2)</f>
        <v>0.02</v>
      </c>
      <c r="M57" s="22">
        <f>ROUND('Calcul surface terriere'!M54, 2)</f>
        <v>0</v>
      </c>
      <c r="N57" s="22">
        <f>ROUND('Calcul surface terriere'!N54, 2)</f>
        <v>0.03</v>
      </c>
      <c r="O57" s="22">
        <f>ROUND('Calcul surface terriere'!O54, 2)</f>
        <v>0.04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0.28999999999999998</v>
      </c>
      <c r="T57" s="23">
        <f>ROUND('Calcul surface terriere'!T54, 1)</f>
        <v>25.4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76</v>
      </c>
      <c r="J58" s="24">
        <f>ROUND(100 * 'Calcul surface terriere'!J55,0)</f>
        <v>12</v>
      </c>
      <c r="K58" s="24">
        <f>ROUND(100 * 'Calcul surface terriere'!K55,0)</f>
        <v>9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</v>
      </c>
      <c r="D59" s="26">
        <f>ROUND('Calcul volume sur pied'!D53, 1)</f>
        <v>0.7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196.7</v>
      </c>
      <c r="J59" s="26">
        <f>ROUND('Calcul volume sur pied'!J53, 1)</f>
        <v>27.9</v>
      </c>
      <c r="K59" s="26">
        <f>ROUND('Calcul volume sur pied'!K53, 1)</f>
        <v>22</v>
      </c>
      <c r="L59" s="26">
        <f>ROUND('Calcul volume sur pied'!L53, 1)</f>
        <v>0.1</v>
      </c>
      <c r="M59" s="26">
        <f>ROUND('Calcul volume sur pied'!M53, 1)</f>
        <v>0</v>
      </c>
      <c r="N59" s="26">
        <f>ROUND('Calcul volume sur pied'!N53, 1)</f>
        <v>0.2</v>
      </c>
      <c r="O59" s="26">
        <f>ROUND('Calcul volume sur pied'!O53, 1)</f>
        <v>0.3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2.1</v>
      </c>
      <c r="T59" s="27">
        <f>ROUND('Calcul volume sur pied'!T53, 0)</f>
        <v>252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2.2000000000000002</v>
      </c>
      <c r="D60" s="26">
        <f>ROUND('Calcul volume sur pied'!D54, 1)</f>
        <v>0.8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216.2</v>
      </c>
      <c r="J60" s="26">
        <f>ROUND('Calcul volume sur pied'!J54, 1)</f>
        <v>30.7</v>
      </c>
      <c r="K60" s="26">
        <f>ROUND('Calcul volume sur pied'!K54, 1)</f>
        <v>24.2</v>
      </c>
      <c r="L60" s="26">
        <f>ROUND('Calcul volume sur pied'!L54, 1)</f>
        <v>0.1</v>
      </c>
      <c r="M60" s="26">
        <f>ROUND('Calcul volume sur pied'!M54, 1)</f>
        <v>0</v>
      </c>
      <c r="N60" s="26">
        <f>ROUND('Calcul volume sur pied'!N54, 1)</f>
        <v>0.2</v>
      </c>
      <c r="O60" s="26">
        <f>ROUND('Calcul volume sur pied'!O54, 1)</f>
        <v>0.3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2.2999999999999998</v>
      </c>
      <c r="T60" s="27">
        <f>ROUND('Calcul volume sur pied'!T54, 0)</f>
        <v>277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78</v>
      </c>
      <c r="J61" s="24">
        <f>ROUND(100 * 'Calcul volume sur pied'!J55, 0)</f>
        <v>11</v>
      </c>
      <c r="K61" s="24">
        <f>ROUND(100 * 'Calcul volume sur pied'!K55, 0)</f>
        <v>9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18.681318681318682</v>
      </c>
      <c r="J10" s="8">
        <f>'Protocole Inventaire'!J10/$B$6</f>
        <v>9.8901098901098905</v>
      </c>
      <c r="K10" s="8">
        <f>'Protocole Inventaire'!K10/$B$6</f>
        <v>10.989010989010989</v>
      </c>
      <c r="L10" s="8">
        <f>'Protocole Inventaire'!L10/$B$6</f>
        <v>1.0989010989010988</v>
      </c>
      <c r="M10" s="8">
        <f>'Protocole Inventaire'!M10/$B$6</f>
        <v>0</v>
      </c>
      <c r="N10" s="8">
        <f>'Protocole Inventaire'!N10/$B$6</f>
        <v>2.1978021978021975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4.3956043956043951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20.87912087912088</v>
      </c>
      <c r="J11" s="8">
        <f>'Protocole Inventaire'!J11/$B$6</f>
        <v>7.6923076923076916</v>
      </c>
      <c r="K11" s="8">
        <f>'Protocole Inventaire'!K11/$B$6</f>
        <v>5.4945054945054945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6.5934065934065931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26.373626373626372</v>
      </c>
      <c r="J12" s="8">
        <f>'Protocole Inventaire'!J12/$B$6</f>
        <v>6.5934065934065931</v>
      </c>
      <c r="K12" s="8">
        <f>'Protocole Inventaire'!K12/$B$6</f>
        <v>12.087912087912088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1.0989010989010988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27.472527472527471</v>
      </c>
      <c r="J13" s="8">
        <f>'Protocole Inventaire'!J13/$B$6</f>
        <v>9.8901098901098905</v>
      </c>
      <c r="K13" s="8">
        <f>'Protocole Inventaire'!K13/$B$6</f>
        <v>6.5934065934065931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1.0989010989010988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1.0989010989010988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24.175824175824175</v>
      </c>
      <c r="J14" s="8">
        <f>'Protocole Inventaire'!J14/$B$6</f>
        <v>5.4945054945054945</v>
      </c>
      <c r="K14" s="8">
        <f>'Protocole Inventaire'!K14/$B$6</f>
        <v>1.0989010989010988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38.46153846153846</v>
      </c>
      <c r="J15" s="8">
        <f>'Protocole Inventaire'!J15/$B$6</f>
        <v>10.989010989010989</v>
      </c>
      <c r="K15" s="8">
        <f>'Protocole Inventaire'!K15/$B$6</f>
        <v>3.2967032967032965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16.483516483516482</v>
      </c>
      <c r="J16" s="8">
        <f>'Protocole Inventaire'!J16/$B$6</f>
        <v>2.1978021978021975</v>
      </c>
      <c r="K16" s="8">
        <f>'Protocole Inventaire'!K16/$B$6</f>
        <v>2.1978021978021975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9.8901098901098905</v>
      </c>
      <c r="J17" s="8">
        <f>'Protocole Inventaire'!J17/$B$6</f>
        <v>2.1978021978021975</v>
      </c>
      <c r="K17" s="8">
        <f>'Protocole Inventaire'!K17/$B$6</f>
        <v>1.0989010989010988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1.0989010989010988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4.3956043956043951</v>
      </c>
      <c r="J18" s="8">
        <f>'Protocole Inventaire'!J18/$B$6</f>
        <v>0</v>
      </c>
      <c r="K18" s="8">
        <f>'Protocole Inventaire'!K18/$B$6</f>
        <v>1.0989010989010988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4.3956043956043951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5.4945054945054945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5.4945054945054945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1.0989010989010988</v>
      </c>
      <c r="J22" s="8">
        <f>'Protocole Inventaire'!J22/$B$6</f>
        <v>0</v>
      </c>
      <c r="K22" s="8">
        <f>'Protocole Inventaire'!K22/$B$6</f>
        <v>1.0989010989010988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3.2967032967032965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2.1978021978021975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1.0989010989010988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1.0989010989010988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0.2616946680440298</v>
      </c>
      <c r="J10" s="8">
        <f>'Protocole Inventaire'!J10*($A10/200)^2*PI()</f>
        <v>0.1385442360233099</v>
      </c>
      <c r="K10" s="8">
        <f>'Protocole Inventaire'!K10*($A10/200)^2*PI()</f>
        <v>0.15393804002589989</v>
      </c>
      <c r="L10" s="8">
        <f>'Protocole Inventaire'!L10*($A10/200)^2*PI()</f>
        <v>1.5393804002589988E-2</v>
      </c>
      <c r="M10" s="8">
        <f>'Protocole Inventaire'!M10*($A10/200)^2*PI()</f>
        <v>0</v>
      </c>
      <c r="N10" s="8">
        <f>'Protocole Inventaire'!N10*($A10/200)^2*PI()</f>
        <v>3.0787608005179976E-2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6.1575216010359951E-2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0.48349110938746909</v>
      </c>
      <c r="J11" s="8">
        <f>'Protocole Inventaire'!J11*($A11/200)^2*PI()</f>
        <v>0.17812830345854128</v>
      </c>
      <c r="K11" s="8">
        <f>'Protocole Inventaire'!K11*($A11/200)^2*PI()</f>
        <v>0.12723450247038659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0.15268140296446395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0.91231850660247593</v>
      </c>
      <c r="J12" s="8">
        <f>'Protocole Inventaire'!J12*($A12/200)^2*PI()</f>
        <v>0.22807962665061898</v>
      </c>
      <c r="K12" s="8">
        <f>'Protocole Inventaire'!K12*($A12/200)^2*PI()</f>
        <v>0.41814598219280147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3.8013271108436497E-2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1.3273228961416876</v>
      </c>
      <c r="J13" s="8">
        <f>'Protocole Inventaire'!J13*($A13/200)^2*PI()</f>
        <v>0.4778362426110076</v>
      </c>
      <c r="K13" s="8">
        <f>'Protocole Inventaire'!K13*($A13/200)^2*PI()</f>
        <v>0.3185574950740051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1.5550883635269477</v>
      </c>
      <c r="J14" s="8">
        <f>'Protocole Inventaire'!J14*($A14/200)^2*PI()</f>
        <v>0.35342917352885167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3.1777209691060766</v>
      </c>
      <c r="J15" s="8">
        <f>'Protocole Inventaire'!J15*($A15/200)^2*PI()</f>
        <v>0.90792027688745036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1.7011724219188729</v>
      </c>
      <c r="J16" s="8">
        <f>'Protocole Inventaire'!J16*($A16/200)^2*PI()</f>
        <v>0.22682298958918307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1.2468981242097887</v>
      </c>
      <c r="J17" s="8">
        <f>'Protocole Inventaire'!J17*($A17/200)^2*PI()</f>
        <v>0.27708847204661974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0.78539816339744828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1.1451105222334796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1.321039710834508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1.0263583199277855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0.76969020012949918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0.4778362426110076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0.16619025137490007</v>
      </c>
      <c r="D53">
        <f t="shared" ref="D53:S53" si="0">SUM(D9:D51)</f>
        <v>7.0685834705770348E-2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17.587892311857104</v>
      </c>
      <c r="J53">
        <f t="shared" si="0"/>
        <v>2.7878493207955821</v>
      </c>
      <c r="K53">
        <f t="shared" si="0"/>
        <v>2.1944024685324708</v>
      </c>
      <c r="L53">
        <f t="shared" si="0"/>
        <v>1.5393804002589988E-2</v>
      </c>
      <c r="M53">
        <f t="shared" si="0"/>
        <v>0</v>
      </c>
      <c r="N53">
        <f t="shared" si="0"/>
        <v>3.0787608005179976E-2</v>
      </c>
      <c r="O53">
        <f t="shared" si="0"/>
        <v>3.8013271108436497E-2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0.2673495348204914</v>
      </c>
      <c r="T53">
        <f>SUM(C53:S53)</f>
        <v>23.158564405202526</v>
      </c>
    </row>
    <row r="54" spans="1:20" x14ac:dyDescent="0.25">
      <c r="A54" t="s">
        <v>49</v>
      </c>
      <c r="B54" t="s">
        <v>30</v>
      </c>
      <c r="C54">
        <f>C53/$B$6</f>
        <v>0.18262664986252755</v>
      </c>
      <c r="D54">
        <f t="shared" ref="D54:S54" si="1">D53/$B$6</f>
        <v>7.7676741434912461E-2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19.32735418885396</v>
      </c>
      <c r="J54">
        <f t="shared" si="1"/>
        <v>3.0635706821929474</v>
      </c>
      <c r="K54">
        <f t="shared" si="1"/>
        <v>2.4114312841016163</v>
      </c>
      <c r="L54">
        <f t="shared" si="1"/>
        <v>1.6916268134714273E-2</v>
      </c>
      <c r="M54">
        <f t="shared" si="1"/>
        <v>0</v>
      </c>
      <c r="N54">
        <f t="shared" si="1"/>
        <v>3.3832536269428545E-2</v>
      </c>
      <c r="O54">
        <f t="shared" si="1"/>
        <v>4.1772825393886256E-2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0.29379069760493559</v>
      </c>
      <c r="T54">
        <f>SUM(C54:S54)</f>
        <v>25.448971873848929</v>
      </c>
    </row>
    <row r="55" spans="1:20" x14ac:dyDescent="0.25">
      <c r="A55" t="s">
        <v>49</v>
      </c>
      <c r="B55" t="s">
        <v>50</v>
      </c>
      <c r="C55">
        <f>C54/$T54</f>
        <v>7.1761897010147032E-3</v>
      </c>
      <c r="D55">
        <f t="shared" ref="D55:S55" si="2">D54/$T54</f>
        <v>3.052254598730261E-3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0.75945520646806663</v>
      </c>
      <c r="J55">
        <f t="shared" si="2"/>
        <v>0.12038092137392149</v>
      </c>
      <c r="K55">
        <f t="shared" si="2"/>
        <v>9.4755548320581681E-2</v>
      </c>
      <c r="L55">
        <f t="shared" si="2"/>
        <v>6.6471322372347913E-4</v>
      </c>
      <c r="M55">
        <f t="shared" si="2"/>
        <v>0</v>
      </c>
      <c r="N55">
        <f t="shared" si="2"/>
        <v>1.3294264474469583E-3</v>
      </c>
      <c r="O55">
        <f t="shared" si="2"/>
        <v>1.6414346953171626E-3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1.1544305171197566E-2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1.7000000000000002</v>
      </c>
      <c r="J10" s="8">
        <f>'Protocole Inventaire'!J10*$B10</f>
        <v>0.9</v>
      </c>
      <c r="K10" s="8">
        <f>'Protocole Inventaire'!K10*$B10</f>
        <v>1</v>
      </c>
      <c r="L10" s="8">
        <f>'Protocole Inventaire'!L10*$B10</f>
        <v>0.1</v>
      </c>
      <c r="M10" s="8">
        <f>'Protocole Inventaire'!M10*$B10</f>
        <v>0</v>
      </c>
      <c r="N10" s="8">
        <f>'Protocole Inventaire'!N10*$B10</f>
        <v>0.2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0.4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3.8000000000000003</v>
      </c>
      <c r="J11" s="8">
        <f>'Protocole Inventaire'!J11*$B11</f>
        <v>1.4000000000000001</v>
      </c>
      <c r="K11" s="8">
        <f>'Protocole Inventaire'!K11*$B11</f>
        <v>1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1.2000000000000002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7.1999999999999993</v>
      </c>
      <c r="J12" s="8">
        <f>'Protocole Inventaire'!J12*$B12</f>
        <v>1.7999999999999998</v>
      </c>
      <c r="K12" s="8">
        <f>'Protocole Inventaire'!K12*$B12</f>
        <v>3.3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0.3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12.5</v>
      </c>
      <c r="J13" s="8">
        <f>'Protocole Inventaire'!J13*$B13</f>
        <v>4.5</v>
      </c>
      <c r="K13" s="8">
        <f>'Protocole Inventaire'!K13*$B13</f>
        <v>3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15.399999999999999</v>
      </c>
      <c r="J14" s="8">
        <f>'Protocole Inventaire'!J14*$B14</f>
        <v>3.5</v>
      </c>
      <c r="K14" s="8">
        <f>'Protocole Inventaire'!K14*$B14</f>
        <v>0.7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35</v>
      </c>
      <c r="J15" s="8">
        <f>'Protocole Inventaire'!J15*$B15</f>
        <v>10</v>
      </c>
      <c r="K15" s="8">
        <f>'Protocole Inventaire'!K15*$B15</f>
        <v>3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19.5</v>
      </c>
      <c r="J16" s="8">
        <f>'Protocole Inventaire'!J16*$B16</f>
        <v>2.6</v>
      </c>
      <c r="K16" s="8">
        <f>'Protocole Inventaire'!K16*$B16</f>
        <v>2.6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14.4</v>
      </c>
      <c r="J17" s="8">
        <f>'Protocole Inventaire'!J17*$B17</f>
        <v>3.2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8</v>
      </c>
      <c r="J18" s="8">
        <f>'Protocole Inventaire'!J18*$B18</f>
        <v>0</v>
      </c>
      <c r="K18" s="8">
        <f>'Protocole Inventaire'!K18*$B18</f>
        <v>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9.6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14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16.5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13.200000000000001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10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5.7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6.4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</v>
      </c>
      <c r="D53">
        <f t="shared" ref="D53:S53" si="0">SUM(D9:D51)</f>
        <v>0.7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196.7</v>
      </c>
      <c r="J53">
        <f t="shared" si="0"/>
        <v>27.900000000000002</v>
      </c>
      <c r="K53">
        <f t="shared" si="0"/>
        <v>22</v>
      </c>
      <c r="L53">
        <f t="shared" si="0"/>
        <v>0.1</v>
      </c>
      <c r="M53">
        <f t="shared" si="0"/>
        <v>0</v>
      </c>
      <c r="N53">
        <f t="shared" si="0"/>
        <v>0.2</v>
      </c>
      <c r="O53">
        <f t="shared" si="0"/>
        <v>0.3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2.1</v>
      </c>
      <c r="T53">
        <f>SUM(C53:S53)</f>
        <v>251.99999999999997</v>
      </c>
    </row>
    <row r="54" spans="1:20" x14ac:dyDescent="0.25">
      <c r="A54" t="s">
        <v>53</v>
      </c>
      <c r="B54" t="s">
        <v>30</v>
      </c>
      <c r="C54">
        <f>C53/$B$6</f>
        <v>2.1978021978021975</v>
      </c>
      <c r="D54">
        <f t="shared" ref="D54:S54" si="1">D53/$B$6</f>
        <v>0.76923076923076916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216.15384615384613</v>
      </c>
      <c r="J54">
        <f t="shared" si="1"/>
        <v>30.659340659340661</v>
      </c>
      <c r="K54">
        <f t="shared" si="1"/>
        <v>24.175824175824175</v>
      </c>
      <c r="L54">
        <f t="shared" si="1"/>
        <v>0.10989010989010989</v>
      </c>
      <c r="M54">
        <f t="shared" si="1"/>
        <v>0</v>
      </c>
      <c r="N54">
        <f t="shared" si="1"/>
        <v>0.21978021978021978</v>
      </c>
      <c r="O54">
        <f t="shared" si="1"/>
        <v>0.32967032967032966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2.3076923076923079</v>
      </c>
      <c r="T54">
        <f>SUM(C54:S54)</f>
        <v>276.92307692307685</v>
      </c>
    </row>
    <row r="55" spans="1:20" x14ac:dyDescent="0.25">
      <c r="A55" t="s">
        <v>53</v>
      </c>
      <c r="B55" t="s">
        <v>50</v>
      </c>
      <c r="C55">
        <f>C54/$T54</f>
        <v>7.9365079365079378E-3</v>
      </c>
      <c r="D55">
        <f t="shared" ref="D55:S55" si="2">D54/$T54</f>
        <v>2.7777777777777783E-3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0.78055555555555567</v>
      </c>
      <c r="J55">
        <f t="shared" si="2"/>
        <v>0.11071428571428575</v>
      </c>
      <c r="K55">
        <f t="shared" si="2"/>
        <v>8.7301587301587324E-2</v>
      </c>
      <c r="L55">
        <f t="shared" si="2"/>
        <v>3.9682539682539693E-4</v>
      </c>
      <c r="M55">
        <f t="shared" si="2"/>
        <v>0</v>
      </c>
      <c r="N55">
        <f t="shared" si="2"/>
        <v>7.9365079365079387E-4</v>
      </c>
      <c r="O55">
        <f t="shared" si="2"/>
        <v>1.1904761904761908E-3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8.3333333333333367E-3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2025-01-23T09:16:23Z</dcterms:modified>
</cp:coreProperties>
</file>